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536" tabRatio="847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calcMode="manual"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<sst xmlns="http://schemas.openxmlformats.org/spreadsheetml/2006/main" count="330" uniqueCount="245">
  <si>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</si>
  <si>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</si>
  <si>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</si>
  <si>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</si>
  <si>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</si>
  <si>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</si>
  <si>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</si>
  <si>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</si>
  <si>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</si>
  <si>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</si>
  <si>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</si>
  <si>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</si>
  <si>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</si>
  <si>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</si>
  <si>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</si>
  <si>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</si>
  <si>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</si>
  <si>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</si>
  <si>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</si>
  <si>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</si>
  <si>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</si>
  <si>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</si>
  <si>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</si>
  <si>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</si>
  <si>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</si>
  <si>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</si>
  <si>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</si>
  <si>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</si>
  <si>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</si>
  <si>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</si>
  <si>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</si>
  <si>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</si>
  <si>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</si>
  <si>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</si>
  <si>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</si>
  <si>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</si>
  <si>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</si>
  <si>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</si>
  <si>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</si>
  <si>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</si>
  <si>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</si>
  <si>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</si>
  <si>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</si>
  <si>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</si>
  <si>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</si>
  <si>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</si>
  <si>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</si>
  <si>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</si>
  <si>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</si>
  <si>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</si>
  <si>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</si>
  <si>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</si>
  <si>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</si>
  <si>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</si>
  <si>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</si>
  <si>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</si>
  <si>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</si>
  <si>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</si>
  <si>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</si>
  <si>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</si>
  <si>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</si>
  <si>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</si>
  <si>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</si>
  <si>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</si>
  <si>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</si>
  <si>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</si>
  <si>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</si>
  <si>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</si>
  <si>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</si>
  <si>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</si>
  <si>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</si>
  <si>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</si>
  <si>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</si>
  <si>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</si>
  <si>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</si>
  <si>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</si>
  <si>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</si>
  <si>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</si>
  <si>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</si>
  <si>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</si>
  <si>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</si>
  <si>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</si>
  <si>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</si>
  <si>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</si>
  <si>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</si>
  <si>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</si>
  <si>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</si>
  <si>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</si>
  <si>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</si>
  <si>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</si>
  <si>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</si>
  <si>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</si>
  <si>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</si>
  <si>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</si>
  <si>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</si>
  <si>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</si>
  <si>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</si>
  <si>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</si>
  <si>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</si>
  <si>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</si>
  <si>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</si>
  <si>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</si>
  <si>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</si>
  <si>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</si>
  <si>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</si>
  <si>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</si>
  <si>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</si>
  <si>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</si>
  <si>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</si>
  <si>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</si>
  <si>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</si>
  <si>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</si>
  <si>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</si>
  <si>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</si>
  <si>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</si>
  <si>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</si>
  <si>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</si>
  <si>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</si>
  <si>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</si>
  <si>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</si>
  <si>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</si>
  <si>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</si>
  <si>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</si>
  <si>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</si>
  <si>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</si>
  <si>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</si>
  <si>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</si>
  <si>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</si>
  <si>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</si>
  <si>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</si>
  <si>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</si>
  <si>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</si>
  <si>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</si>
  <si>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</si>
  <si>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</si>
  <si>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</si>
  <si>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</si>
  <si>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</si>
  <si>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</si>
  <si>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</si>
  <si>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</si>
  <si>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</si>
  <si>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</si>
  <si>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</si>
  <si>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</si>
  <si>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</si>
  <si>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</si>
  <si>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</si>
  <si>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</si>
  <si>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</si>
  <si>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</si>
  <si>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</si>
  <si>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</si>
  <si>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</si>
  <si>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</si>
  <si>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</si>
  <si>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</si>
  <si>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</si>
  <si>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</si>
  <si>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</si>
  <si>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</si>
  <si>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</si>
  <si>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</si>
  <si>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</si>
  <si>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</si>
  <si>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</si>
  <si>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</si>
  <si>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</si>
  <si>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</si>
  <si>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</si>
  <si>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</si>
  <si>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</si>
  <si>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</si>
  <si>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</si>
  <si>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</si>
  <si>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</si>
  <si>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</si>
  <si>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</si>
  <si>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</si>
  <si>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</si>
  <si>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</si>
  <si>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</si>
  <si>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</si>
  <si>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</si>
  <si>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</si>
  <si>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</si>
  <si>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</si>
  <si>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</si>
  <si>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</si>
  <si>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</si>
  <si>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</si>
  <si>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</si>
  <si>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</si>
  <si>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</si>
  <si>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</si>
  <si>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</si>
  <si>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</si>
  <si>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</si>
  <si>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</si>
  <si>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</si>
  <si>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</si>
  <si>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</si>
  <si>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</si>
  <si>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</si>
  <si>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</si>
  <si>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</si>
  <si>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</si>
  <si>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</si>
  <si>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</si>
  <si>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</si>
  <si>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</si>
  <si>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</si>
  <si>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</si>
  <si>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</si>
  <si>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</si>
  <si>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</si>
  <si>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</si>
  <si>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</si>
  <si>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</si>
  <si>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</si>
  <si>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</si>
  <si>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</si>
  <si>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</si>
  <si>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</si>
  <si>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</si>
  <si>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</si>
  <si>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</si>
  <si>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</si>
  <si>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</si>
  <si>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</si>
  <si>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</si>
  <si>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</si>
  <si>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</si>
  <si>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</si>
  <si>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</si>
  <si>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</si>
  <si>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</si>
  <si>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</si>
  <si>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</si>
  <si>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</si>
  <si>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</si>
  <si>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</si>
  <si>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"სადაზღვევო კომპანია ევროინს ჯორჯია"</t>
  </si>
  <si>
    <t>ანგარიშგების თარიღი: 31/12/2022</t>
  </si>
  <si>
    <t>ანგარიშგების პერიოდი: 01/01/2022 - 31/12/2022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</si>
</sst>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32" activePane="bottomLeft" state="frozen"/>
      <selection pane="topLeft" activeCell="A1" sqref="A1"/>
      <selection pane="bottomLeft" activeCell="B3" sqref="B3:E3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7" customFormat="1" ht="13.5">
      <c r="B2" s="239" t="s">
        <v>242</v>
      </c>
      <c r="C2" s="239"/>
      <c r="D2" s="233"/>
      <c r="E2" s="238" t="s">
        <v>237</v>
      </c>
    </row>
    <row r="3" spans="2:5" s="237" customFormat="1" ht="13.5">
      <c r="B3" s="242" t="s">
        <v>243</v>
      </c>
      <c r="C3" s="242"/>
      <c r="D3" s="242"/>
      <c r="E3" s="242"/>
    </row>
    <row r="4" spans="2:3" ht="13.5">
      <c r="B4" s="139"/>
      <c r="C4" s="139"/>
    </row>
    <row r="5" spans="2:5" ht="18" customHeight="1">
      <c r="B5" s="140"/>
      <c r="C5" s="243" t="s">
        <v>84</v>
      </c>
      <c r="D5" s="244"/>
      <c r="E5" s="244"/>
    </row>
    <row r="6" ht="14.25" thickBot="1">
      <c r="E6" s="188" t="s">
        <v>85</v>
      </c>
    </row>
    <row r="7" spans="2:5" s="146" customFormat="1" ht="27.75" thickBot="1">
      <c r="B7" s="141" t="s">
        <v>86</v>
      </c>
      <c r="C7" s="142" t="s">
        <v>87</v>
      </c>
      <c r="D7" s="143"/>
      <c r="E7" s="144" t="s">
        <v>88</v>
      </c>
    </row>
    <row r="8" spans="3:5" s="146" customFormat="1" ht="6" customHeight="1">
      <c r="C8" s="147"/>
      <c r="D8" s="148"/>
      <c r="E8" s="149"/>
    </row>
    <row r="9" spans="3:5" s="150" customFormat="1" ht="14.25" thickBot="1">
      <c r="C9" s="245" t="s">
        <v>89</v>
      </c>
      <c r="D9" s="245"/>
      <c r="E9" s="245"/>
    </row>
    <row r="10" spans="2:5" s="156" customFormat="1" ht="15" customHeight="1">
      <c r="B10" s="151" t="s">
        <v>90</v>
      </c>
      <c r="C10" s="152">
        <v>1</v>
      </c>
      <c r="D10" s="153" t="s">
        <v>241</v>
      </c>
      <c r="E10" s="154">
        <v>2027683.458452</v>
      </c>
    </row>
    <row r="11" spans="2:5" s="156" customFormat="1" ht="15" customHeight="1">
      <c r="B11" s="157" t="s">
        <v>91</v>
      </c>
      <c r="C11" s="158">
        <v>2</v>
      </c>
      <c r="D11" s="159" t="s">
        <v>92</v>
      </c>
      <c r="E11" s="160">
        <v>7849518.448372075</v>
      </c>
    </row>
    <row r="12" spans="2:5" s="156" customFormat="1" ht="15" customHeight="1">
      <c r="B12" s="157" t="s">
        <v>93</v>
      </c>
      <c r="C12" s="158">
        <v>3</v>
      </c>
      <c r="D12" s="159" t="s">
        <v>94</v>
      </c>
      <c r="E12" s="160">
        <v>8293.33</v>
      </c>
    </row>
    <row r="13" spans="2:5" s="156" customFormat="1" ht="15" customHeight="1">
      <c r="B13" s="157" t="s">
        <v>95</v>
      </c>
      <c r="C13" s="158">
        <v>4</v>
      </c>
      <c r="D13" s="162" t="s">
        <v>96</v>
      </c>
      <c r="E13" s="160">
        <v>0</v>
      </c>
    </row>
    <row r="14" spans="2:5" s="156" customFormat="1" ht="27">
      <c r="B14" s="157" t="s">
        <v>97</v>
      </c>
      <c r="C14" s="158">
        <v>5</v>
      </c>
      <c r="D14" s="163" t="s">
        <v>98</v>
      </c>
      <c r="E14" s="160">
        <v>1442225.8084802872</v>
      </c>
    </row>
    <row r="15" spans="2:5" s="156" customFormat="1" ht="15" customHeight="1">
      <c r="B15" s="157" t="s">
        <v>99</v>
      </c>
      <c r="C15" s="158">
        <v>6</v>
      </c>
      <c r="D15" s="162" t="s">
        <v>100</v>
      </c>
      <c r="E15" s="160">
        <v>6275047.330395848</v>
      </c>
    </row>
    <row r="16" spans="2:5" s="156" customFormat="1" ht="15" customHeight="1">
      <c r="B16" s="157" t="s">
        <v>101</v>
      </c>
      <c r="C16" s="158">
        <v>7</v>
      </c>
      <c r="D16" s="159" t="s">
        <v>102</v>
      </c>
      <c r="E16" s="160">
        <v>2944638.4299955205</v>
      </c>
    </row>
    <row r="17" spans="2:5" s="156" customFormat="1" ht="15" customHeight="1">
      <c r="B17" s="157" t="s">
        <v>103</v>
      </c>
      <c r="C17" s="158">
        <v>8</v>
      </c>
      <c r="D17" s="162" t="s">
        <v>104</v>
      </c>
      <c r="E17" s="160">
        <v>30987.899999999994</v>
      </c>
    </row>
    <row r="18" spans="2:5" s="156" customFormat="1" ht="15" customHeight="1">
      <c r="B18" s="157" t="s">
        <v>105</v>
      </c>
      <c r="C18" s="158">
        <v>9</v>
      </c>
      <c r="D18" s="159" t="s">
        <v>106</v>
      </c>
      <c r="E18" s="160">
        <v>0</v>
      </c>
    </row>
    <row r="19" spans="2:5" s="156" customFormat="1" ht="15" customHeight="1">
      <c r="B19" s="157" t="s">
        <v>107</v>
      </c>
      <c r="C19" s="158">
        <v>10</v>
      </c>
      <c r="D19" s="159" t="s">
        <v>108</v>
      </c>
      <c r="E19" s="160">
        <v>0</v>
      </c>
    </row>
    <row r="20" spans="2:5" s="156" customFormat="1" ht="15" customHeight="1">
      <c r="B20" s="157" t="s">
        <v>109</v>
      </c>
      <c r="C20" s="158">
        <v>11</v>
      </c>
      <c r="D20" s="159" t="s">
        <v>110</v>
      </c>
      <c r="E20" s="160">
        <v>0</v>
      </c>
    </row>
    <row r="21" spans="2:5" s="156" customFormat="1" ht="15" customHeight="1">
      <c r="B21" s="157" t="s">
        <v>111</v>
      </c>
      <c r="C21" s="158">
        <v>12</v>
      </c>
      <c r="D21" s="159" t="s">
        <v>112</v>
      </c>
      <c r="E21" s="160">
        <v>4832144.612676807</v>
      </c>
    </row>
    <row r="22" spans="2:5" s="156" customFormat="1" ht="15" customHeight="1">
      <c r="B22" s="157" t="s">
        <v>113</v>
      </c>
      <c r="C22" s="158">
        <v>13</v>
      </c>
      <c r="D22" s="159" t="s">
        <v>114</v>
      </c>
      <c r="E22" s="160">
        <v>727358.3274018131</v>
      </c>
    </row>
    <row r="23" spans="2:5" s="156" customFormat="1" ht="15" customHeight="1">
      <c r="B23" s="157" t="s">
        <v>115</v>
      </c>
      <c r="C23" s="158">
        <v>14</v>
      </c>
      <c r="D23" s="159" t="s">
        <v>116</v>
      </c>
      <c r="E23" s="160">
        <v>294341.7326805829</v>
      </c>
    </row>
    <row r="24" spans="2:5" s="156" customFormat="1" ht="15" customHeight="1">
      <c r="B24" s="157" t="s">
        <v>117</v>
      </c>
      <c r="C24" s="158">
        <v>15</v>
      </c>
      <c r="D24" s="159" t="s">
        <v>118</v>
      </c>
      <c r="E24" s="160">
        <v>0</v>
      </c>
    </row>
    <row r="25" spans="2:5" s="156" customFormat="1" ht="15" customHeight="1">
      <c r="B25" s="157" t="s">
        <v>119</v>
      </c>
      <c r="C25" s="158">
        <v>16</v>
      </c>
      <c r="D25" s="159" t="s">
        <v>120</v>
      </c>
      <c r="E25" s="160">
        <v>21940.712960166285</v>
      </c>
    </row>
    <row r="26" spans="2:5" s="156" customFormat="1" ht="15" customHeight="1">
      <c r="B26" s="157" t="s">
        <v>121</v>
      </c>
      <c r="C26" s="158">
        <v>17</v>
      </c>
      <c r="D26" s="159" t="s">
        <v>122</v>
      </c>
      <c r="E26" s="160">
        <v>2124560.769150339</v>
      </c>
    </row>
    <row r="27" spans="2:5" s="156" customFormat="1" ht="15" customHeight="1">
      <c r="B27" s="157" t="s">
        <v>123</v>
      </c>
      <c r="C27" s="158">
        <v>18</v>
      </c>
      <c r="D27" s="164" t="s">
        <v>124</v>
      </c>
      <c r="E27" s="160">
        <v>1664758.144748376</v>
      </c>
    </row>
    <row r="28" spans="2:5" s="169" customFormat="1" ht="15" customHeight="1" thickBot="1">
      <c r="B28" s="165" t="s">
        <v>125</v>
      </c>
      <c r="C28" s="166">
        <v>19</v>
      </c>
      <c r="D28" s="167" t="s">
        <v>126</v>
      </c>
      <c r="E28" s="168">
        <f>SUM(E10:E27)</f>
        <v>30243499.00531381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4.25" thickBot="1">
      <c r="B30" s="170"/>
      <c r="C30" s="245" t="s">
        <v>127</v>
      </c>
      <c r="D30" s="245"/>
      <c r="E30" s="245"/>
    </row>
    <row r="31" spans="2:5" s="156" customFormat="1" ht="15" customHeight="1">
      <c r="B31" s="151" t="s">
        <v>128</v>
      </c>
      <c r="C31" s="152">
        <v>20</v>
      </c>
      <c r="D31" s="174" t="s">
        <v>129</v>
      </c>
      <c r="E31" s="154">
        <v>12550517.339391917</v>
      </c>
    </row>
    <row r="32" spans="2:5" s="156" customFormat="1" ht="15" customHeight="1">
      <c r="B32" s="157" t="s">
        <v>130</v>
      </c>
      <c r="C32" s="158">
        <v>21</v>
      </c>
      <c r="D32" s="175" t="s">
        <v>131</v>
      </c>
      <c r="E32" s="160">
        <v>2890949.8844042523</v>
      </c>
    </row>
    <row r="33" spans="2:5" s="156" customFormat="1" ht="15" customHeight="1">
      <c r="B33" s="157" t="s">
        <v>132</v>
      </c>
      <c r="C33" s="158">
        <v>22</v>
      </c>
      <c r="D33" s="162" t="s">
        <v>133</v>
      </c>
      <c r="E33" s="160">
        <v>0</v>
      </c>
    </row>
    <row r="34" spans="2:5" s="156" customFormat="1" ht="15" customHeight="1">
      <c r="B34" s="157" t="s">
        <v>134</v>
      </c>
      <c r="C34" s="158">
        <v>23</v>
      </c>
      <c r="D34" s="175" t="s">
        <v>135</v>
      </c>
      <c r="E34" s="160">
        <v>1212365.677037003</v>
      </c>
    </row>
    <row r="35" spans="2:5" s="156" customFormat="1" ht="15" customHeight="1">
      <c r="B35" s="157" t="s">
        <v>136</v>
      </c>
      <c r="C35" s="158">
        <v>24</v>
      </c>
      <c r="D35" s="175" t="s">
        <v>137</v>
      </c>
      <c r="E35" s="160">
        <v>0</v>
      </c>
    </row>
    <row r="36" spans="2:5" s="156" customFormat="1" ht="15" customHeight="1">
      <c r="B36" s="157" t="s">
        <v>138</v>
      </c>
      <c r="C36" s="158">
        <v>25</v>
      </c>
      <c r="D36" s="175" t="s">
        <v>139</v>
      </c>
      <c r="E36" s="160">
        <v>0</v>
      </c>
    </row>
    <row r="37" spans="2:5" s="156" customFormat="1" ht="15" customHeight="1">
      <c r="B37" s="157" t="s">
        <v>140</v>
      </c>
      <c r="C37" s="158">
        <v>26</v>
      </c>
      <c r="D37" s="175" t="s">
        <v>141</v>
      </c>
      <c r="E37" s="160">
        <v>0</v>
      </c>
    </row>
    <row r="38" spans="2:5" s="156" customFormat="1" ht="15" customHeight="1">
      <c r="B38" s="157" t="s">
        <v>142</v>
      </c>
      <c r="C38" s="158">
        <v>27</v>
      </c>
      <c r="D38" s="175" t="s">
        <v>143</v>
      </c>
      <c r="E38" s="160">
        <v>837853.2711511203</v>
      </c>
    </row>
    <row r="39" spans="2:5" s="156" customFormat="1" ht="15" customHeight="1">
      <c r="B39" s="157" t="s">
        <v>144</v>
      </c>
      <c r="C39" s="158">
        <v>28</v>
      </c>
      <c r="D39" s="175" t="s">
        <v>145</v>
      </c>
      <c r="E39" s="160">
        <v>0</v>
      </c>
    </row>
    <row r="40" spans="2:5" s="156" customFormat="1" ht="15" customHeight="1">
      <c r="B40" s="157" t="s">
        <v>146</v>
      </c>
      <c r="C40" s="158">
        <v>29</v>
      </c>
      <c r="D40" s="175" t="s">
        <v>147</v>
      </c>
      <c r="E40" s="160">
        <v>1539242.2384298507</v>
      </c>
    </row>
    <row r="41" spans="2:5" s="169" customFormat="1" ht="15" customHeight="1" thickBot="1">
      <c r="B41" s="165" t="s">
        <v>148</v>
      </c>
      <c r="C41" s="166">
        <v>30</v>
      </c>
      <c r="D41" s="176" t="s">
        <v>149</v>
      </c>
      <c r="E41" s="168">
        <f>SUM(E31:E40)</f>
        <v>19030928.410414144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4.25" thickBot="1">
      <c r="B43" s="180"/>
      <c r="C43" s="245" t="s">
        <v>150</v>
      </c>
      <c r="D43" s="245"/>
      <c r="E43" s="245"/>
    </row>
    <row r="44" spans="2:5" s="156" customFormat="1" ht="15" customHeight="1">
      <c r="B44" s="151" t="s">
        <v>151</v>
      </c>
      <c r="C44" s="152">
        <v>31</v>
      </c>
      <c r="D44" s="174" t="s">
        <v>152</v>
      </c>
      <c r="E44" s="154">
        <v>3897669</v>
      </c>
    </row>
    <row r="45" spans="2:5" s="156" customFormat="1" ht="15" customHeight="1">
      <c r="B45" s="157" t="s">
        <v>153</v>
      </c>
      <c r="C45" s="158">
        <v>32</v>
      </c>
      <c r="D45" s="175" t="s">
        <v>154</v>
      </c>
      <c r="E45" s="160">
        <v>6718939.729472</v>
      </c>
    </row>
    <row r="46" spans="2:5" s="156" customFormat="1" ht="15" customHeight="1">
      <c r="B46" s="157" t="s">
        <v>155</v>
      </c>
      <c r="C46" s="158">
        <v>33</v>
      </c>
      <c r="D46" s="175" t="s">
        <v>156</v>
      </c>
      <c r="E46" s="160">
        <v>0</v>
      </c>
    </row>
    <row r="47" spans="2:5" s="156" customFormat="1" ht="15" customHeight="1">
      <c r="B47" s="157" t="s">
        <v>157</v>
      </c>
      <c r="C47" s="158">
        <v>34</v>
      </c>
      <c r="D47" s="175" t="s">
        <v>158</v>
      </c>
      <c r="E47" s="160">
        <v>2292835.2648527743</v>
      </c>
    </row>
    <row r="48" spans="2:5" s="156" customFormat="1" ht="15" customHeight="1">
      <c r="B48" s="157" t="s">
        <v>159</v>
      </c>
      <c r="C48" s="158">
        <v>35</v>
      </c>
      <c r="D48" s="175" t="s">
        <v>160</v>
      </c>
      <c r="E48" s="160">
        <v>-1696873.3994251068</v>
      </c>
    </row>
    <row r="49" spans="2:5" s="156" customFormat="1" ht="15" customHeight="1">
      <c r="B49" s="157" t="s">
        <v>161</v>
      </c>
      <c r="C49" s="158">
        <v>36</v>
      </c>
      <c r="D49" s="175" t="s">
        <v>162</v>
      </c>
      <c r="E49" s="160">
        <v>0</v>
      </c>
    </row>
    <row r="50" spans="2:5" s="169" customFormat="1" ht="15" customHeight="1">
      <c r="B50" s="157" t="s">
        <v>163</v>
      </c>
      <c r="C50" s="181">
        <v>37</v>
      </c>
      <c r="D50" s="182" t="s">
        <v>164</v>
      </c>
      <c r="E50" s="183">
        <f>SUM(E44+E45-E46+E47+E48+E49)</f>
        <v>11212570.594899667</v>
      </c>
    </row>
    <row r="51" spans="2:5" s="169" customFormat="1" ht="15" customHeight="1" thickBot="1">
      <c r="B51" s="165" t="s">
        <v>165</v>
      </c>
      <c r="C51" s="184">
        <v>38</v>
      </c>
      <c r="D51" s="185" t="s">
        <v>166</v>
      </c>
      <c r="E51" s="186">
        <f>E41+E50</f>
        <v>30243499.005313814</v>
      </c>
    </row>
    <row r="52" s="187" customFormat="1" ht="13.5"/>
    <row r="53" s="187" customFormat="1" ht="13.5"/>
    <row r="54" spans="3:5" ht="13.5">
      <c r="C54" s="240"/>
      <c r="D54" s="240"/>
      <c r="E54" s="240"/>
    </row>
    <row r="55" spans="3:5" ht="13.5">
      <c r="C55" s="241"/>
      <c r="D55" s="241"/>
      <c r="E55" s="241"/>
    </row>
    <row r="56" spans="3:5" ht="13.5">
      <c r="C56" s="240"/>
      <c r="D56" s="240"/>
      <c r="E56" s="240"/>
    </row>
    <row r="57" spans="3:5" ht="13.5">
      <c r="C57" s="241"/>
      <c r="D57" s="241"/>
      <c r="E57" s="241"/>
    </row>
    <row r="58" spans="3:5" ht="15" customHeight="1">
      <c r="C58" s="240"/>
      <c r="D58" s="240"/>
      <c r="E58" s="240"/>
    </row>
    <row r="59" spans="3:5" ht="13.5">
      <c r="C59" s="241"/>
      <c r="D59" s="241"/>
      <c r="E59" s="241"/>
    </row>
  </sheetData>
  <sheetProtection/>
  <mergeCells count="11">
    <mergeCell ref="C59:E59"/>
    <mergeCell ref="C30:E30"/>
    <mergeCell ref="C43:E43"/>
    <mergeCell ref="C54:E54"/>
    <mergeCell ref="C55:E55"/>
    <mergeCell ref="C56:E56"/>
    <mergeCell ref="C57:E57"/>
    <mergeCell ref="B3:E3"/>
    <mergeCell ref="C5:E5"/>
    <mergeCell ref="C9:E9"/>
    <mergeCell ref="C58:E5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1" activePane="bottomLeft" state="frozen"/>
      <selection pane="topLeft" activeCell="C120" sqref="C120"/>
      <selection pane="bottomLeft" activeCell="J69" sqref="J69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39" t="s">
        <v>242</v>
      </c>
      <c r="C1" s="156"/>
      <c r="D1" s="189"/>
      <c r="E1" s="234" t="s">
        <v>238</v>
      </c>
    </row>
    <row r="2" spans="2:5" ht="15" customHeight="1">
      <c r="B2" s="246" t="s">
        <v>244</v>
      </c>
      <c r="C2" s="246"/>
      <c r="D2" s="246"/>
      <c r="E2" s="246"/>
    </row>
    <row r="3" ht="15" customHeight="1"/>
    <row r="4" spans="4:5" s="190" customFormat="1" ht="12.75" customHeight="1">
      <c r="D4" s="247" t="s">
        <v>167</v>
      </c>
      <c r="E4" s="247"/>
    </row>
    <row r="5" ht="15" customHeight="1" thickBot="1">
      <c r="E5" s="232" t="s">
        <v>85</v>
      </c>
    </row>
    <row r="6" spans="2:5" s="193" customFormat="1" ht="45" customHeight="1" thickBot="1">
      <c r="B6" s="141" t="s">
        <v>86</v>
      </c>
      <c r="C6" s="191" t="s">
        <v>87</v>
      </c>
      <c r="D6" s="192"/>
      <c r="E6" s="145" t="s">
        <v>88</v>
      </c>
    </row>
    <row r="7" spans="3:5" s="179" customFormat="1" ht="9" customHeight="1">
      <c r="C7" s="194"/>
      <c r="D7" s="194"/>
      <c r="E7" s="195"/>
    </row>
    <row r="8" spans="3:5" s="179" customFormat="1" ht="15" customHeight="1" thickBot="1">
      <c r="C8" s="248" t="s">
        <v>168</v>
      </c>
      <c r="D8" s="248"/>
      <c r="E8" s="248"/>
    </row>
    <row r="9" spans="2:5" ht="15" customHeight="1">
      <c r="B9" s="196" t="s">
        <v>90</v>
      </c>
      <c r="C9" s="197">
        <v>1</v>
      </c>
      <c r="D9" s="198" t="s">
        <v>169</v>
      </c>
      <c r="E9" s="199">
        <v>18668576.10219854</v>
      </c>
    </row>
    <row r="10" spans="2:5" ht="15" customHeight="1">
      <c r="B10" s="200" t="s">
        <v>91</v>
      </c>
      <c r="C10" s="201">
        <v>2</v>
      </c>
      <c r="D10" s="202" t="s">
        <v>170</v>
      </c>
      <c r="E10" s="203">
        <v>7426949.156862774</v>
      </c>
    </row>
    <row r="11" spans="2:5" ht="15" customHeight="1">
      <c r="B11" s="200" t="s">
        <v>93</v>
      </c>
      <c r="C11" s="201">
        <v>3</v>
      </c>
      <c r="D11" s="204" t="s">
        <v>171</v>
      </c>
      <c r="E11" s="203">
        <v>-229933.4732963842</v>
      </c>
    </row>
    <row r="12" spans="2:5" ht="15" customHeight="1">
      <c r="B12" s="200" t="s">
        <v>95</v>
      </c>
      <c r="C12" s="201">
        <v>4</v>
      </c>
      <c r="D12" s="205" t="s">
        <v>172</v>
      </c>
      <c r="E12" s="203">
        <v>-163348.55558981525</v>
      </c>
    </row>
    <row r="13" spans="2:5" s="156" customFormat="1" ht="15" customHeight="1">
      <c r="B13" s="200" t="s">
        <v>97</v>
      </c>
      <c r="C13" s="158">
        <v>5</v>
      </c>
      <c r="D13" s="159" t="s">
        <v>173</v>
      </c>
      <c r="E13" s="161">
        <f>E9-E10-E11+E12</f>
        <v>11308211.863042336</v>
      </c>
    </row>
    <row r="14" spans="2:5" ht="15" customHeight="1">
      <c r="B14" s="200" t="s">
        <v>99</v>
      </c>
      <c r="C14" s="201">
        <v>6</v>
      </c>
      <c r="D14" s="202" t="s">
        <v>174</v>
      </c>
      <c r="E14" s="203">
        <v>13009825.30760859</v>
      </c>
    </row>
    <row r="15" spans="2:5" ht="15" customHeight="1">
      <c r="B15" s="200" t="s">
        <v>101</v>
      </c>
      <c r="C15" s="201">
        <v>7</v>
      </c>
      <c r="D15" s="202" t="s">
        <v>175</v>
      </c>
      <c r="E15" s="203">
        <v>6040739.836740029</v>
      </c>
    </row>
    <row r="16" spans="2:5" ht="15" customHeight="1">
      <c r="B16" s="200" t="s">
        <v>103</v>
      </c>
      <c r="C16" s="201">
        <v>8</v>
      </c>
      <c r="D16" s="204" t="s">
        <v>176</v>
      </c>
      <c r="E16" s="203">
        <v>-2016472.209272878</v>
      </c>
    </row>
    <row r="17" spans="2:5" ht="15" customHeight="1">
      <c r="B17" s="200" t="s">
        <v>105</v>
      </c>
      <c r="C17" s="201">
        <v>9</v>
      </c>
      <c r="D17" s="204" t="s">
        <v>177</v>
      </c>
      <c r="E17" s="203">
        <v>-1886785.6073310089</v>
      </c>
    </row>
    <row r="18" spans="2:8" ht="15" customHeight="1">
      <c r="B18" s="200" t="s">
        <v>107</v>
      </c>
      <c r="C18" s="201">
        <v>10</v>
      </c>
      <c r="D18" s="204" t="s">
        <v>178</v>
      </c>
      <c r="E18" s="203">
        <v>225138.5360555555</v>
      </c>
      <c r="G18" s="179"/>
      <c r="H18" s="179"/>
    </row>
    <row r="19" spans="2:8" s="156" customFormat="1" ht="15" customHeight="1">
      <c r="B19" s="200" t="s">
        <v>109</v>
      </c>
      <c r="C19" s="158">
        <v>11</v>
      </c>
      <c r="D19" s="159" t="s">
        <v>179</v>
      </c>
      <c r="E19" s="161">
        <f>E14-E15+E16-E17-E18</f>
        <v>6614260.332871135</v>
      </c>
      <c r="G19" s="194"/>
      <c r="H19" s="194"/>
    </row>
    <row r="20" spans="2:7" s="156" customFormat="1" ht="15" customHeight="1">
      <c r="B20" s="200" t="s">
        <v>111</v>
      </c>
      <c r="C20" s="158">
        <v>12</v>
      </c>
      <c r="D20" s="159" t="s">
        <v>180</v>
      </c>
      <c r="E20" s="161">
        <v>0</v>
      </c>
      <c r="G20" s="194"/>
    </row>
    <row r="21" spans="2:7" s="156" customFormat="1" ht="15" customHeight="1">
      <c r="B21" s="200" t="s">
        <v>113</v>
      </c>
      <c r="C21" s="158">
        <v>13</v>
      </c>
      <c r="D21" s="159" t="s">
        <v>181</v>
      </c>
      <c r="E21" s="161">
        <v>684320.5273736909</v>
      </c>
      <c r="G21" s="194"/>
    </row>
    <row r="22" spans="2:5" s="156" customFormat="1" ht="15" customHeight="1" thickBot="1">
      <c r="B22" s="206" t="s">
        <v>115</v>
      </c>
      <c r="C22" s="207">
        <v>14</v>
      </c>
      <c r="D22" s="208" t="s">
        <v>182</v>
      </c>
      <c r="E22" s="209">
        <f>E13-E19-E20+E21</f>
        <v>5378272.057544892</v>
      </c>
    </row>
    <row r="23" spans="3:5" ht="9" customHeight="1">
      <c r="C23" s="171"/>
      <c r="D23" s="210"/>
      <c r="E23" s="173"/>
    </row>
    <row r="24" spans="3:5" ht="15" customHeight="1" thickBot="1">
      <c r="C24" s="248" t="s">
        <v>183</v>
      </c>
      <c r="D24" s="248"/>
      <c r="E24" s="248"/>
    </row>
    <row r="25" spans="2:5" ht="15" customHeight="1">
      <c r="B25" s="196" t="s">
        <v>117</v>
      </c>
      <c r="C25" s="197">
        <v>15</v>
      </c>
      <c r="D25" s="198" t="s">
        <v>169</v>
      </c>
      <c r="E25" s="199">
        <v>550451.8574572665</v>
      </c>
    </row>
    <row r="26" spans="2:7" ht="15" customHeight="1">
      <c r="B26" s="200" t="s">
        <v>119</v>
      </c>
      <c r="C26" s="201">
        <v>16</v>
      </c>
      <c r="D26" s="202" t="s">
        <v>170</v>
      </c>
      <c r="E26" s="203">
        <v>0</v>
      </c>
      <c r="G26" s="211"/>
    </row>
    <row r="27" spans="2:7" ht="15" customHeight="1">
      <c r="B27" s="200" t="s">
        <v>121</v>
      </c>
      <c r="C27" s="201">
        <v>17</v>
      </c>
      <c r="D27" s="204" t="s">
        <v>171</v>
      </c>
      <c r="E27" s="203">
        <v>-166206.8771342934</v>
      </c>
      <c r="G27" s="211"/>
    </row>
    <row r="28" spans="2:5" ht="15" customHeight="1">
      <c r="B28" s="200" t="s">
        <v>123</v>
      </c>
      <c r="C28" s="201">
        <v>18</v>
      </c>
      <c r="D28" s="204" t="s">
        <v>172</v>
      </c>
      <c r="E28" s="203">
        <v>0</v>
      </c>
    </row>
    <row r="29" spans="2:5" s="156" customFormat="1" ht="15" customHeight="1">
      <c r="B29" s="200" t="s">
        <v>125</v>
      </c>
      <c r="C29" s="158">
        <v>19</v>
      </c>
      <c r="D29" s="159" t="s">
        <v>184</v>
      </c>
      <c r="E29" s="161">
        <f>E25-E26-E27+E28</f>
        <v>716658.73459156</v>
      </c>
    </row>
    <row r="30" spans="2:7" ht="15" customHeight="1">
      <c r="B30" s="200" t="s">
        <v>128</v>
      </c>
      <c r="C30" s="201">
        <v>20</v>
      </c>
      <c r="D30" s="202" t="s">
        <v>174</v>
      </c>
      <c r="E30" s="203">
        <v>183951.928410955</v>
      </c>
      <c r="G30" s="211"/>
    </row>
    <row r="31" spans="2:5" ht="15" customHeight="1">
      <c r="B31" s="200" t="s">
        <v>130</v>
      </c>
      <c r="C31" s="201">
        <v>21</v>
      </c>
      <c r="D31" s="202" t="s">
        <v>185</v>
      </c>
      <c r="E31" s="203">
        <v>0</v>
      </c>
    </row>
    <row r="32" spans="2:5" ht="15" customHeight="1">
      <c r="B32" s="200" t="s">
        <v>132</v>
      </c>
      <c r="C32" s="201">
        <v>22</v>
      </c>
      <c r="D32" s="204" t="s">
        <v>176</v>
      </c>
      <c r="E32" s="203">
        <v>-28020.853060902446</v>
      </c>
    </row>
    <row r="33" spans="2:5" ht="15" customHeight="1">
      <c r="B33" s="200" t="s">
        <v>134</v>
      </c>
      <c r="C33" s="201">
        <v>23</v>
      </c>
      <c r="D33" s="204" t="s">
        <v>177</v>
      </c>
      <c r="E33" s="203">
        <v>0</v>
      </c>
    </row>
    <row r="34" spans="2:5" ht="15" customHeight="1">
      <c r="B34" s="200" t="s">
        <v>136</v>
      </c>
      <c r="C34" s="201">
        <v>24</v>
      </c>
      <c r="D34" s="204" t="s">
        <v>186</v>
      </c>
      <c r="E34" s="203">
        <v>475.78</v>
      </c>
    </row>
    <row r="35" spans="2:5" s="156" customFormat="1" ht="15" customHeight="1">
      <c r="B35" s="200" t="s">
        <v>138</v>
      </c>
      <c r="C35" s="158">
        <v>25</v>
      </c>
      <c r="D35" s="159" t="s">
        <v>187</v>
      </c>
      <c r="E35" s="161">
        <f>E30-E31+E32-E33-E34</f>
        <v>155455.29535005256</v>
      </c>
    </row>
    <row r="36" spans="2:5" ht="15" customHeight="1">
      <c r="B36" s="200" t="s">
        <v>140</v>
      </c>
      <c r="C36" s="201">
        <v>26</v>
      </c>
      <c r="D36" s="202" t="s">
        <v>188</v>
      </c>
      <c r="E36" s="203">
        <v>0</v>
      </c>
    </row>
    <row r="37" spans="2:5" ht="15" customHeight="1">
      <c r="B37" s="200" t="s">
        <v>142</v>
      </c>
      <c r="C37" s="201">
        <v>27</v>
      </c>
      <c r="D37" s="204" t="s">
        <v>189</v>
      </c>
      <c r="E37" s="203">
        <v>0</v>
      </c>
    </row>
    <row r="38" spans="2:5" s="156" customFormat="1" ht="15" customHeight="1">
      <c r="B38" s="200" t="s">
        <v>144</v>
      </c>
      <c r="C38" s="158">
        <v>28</v>
      </c>
      <c r="D38" s="159" t="s">
        <v>190</v>
      </c>
      <c r="E38" s="161">
        <f>E36-E37</f>
        <v>0</v>
      </c>
    </row>
    <row r="39" spans="2:5" s="156" customFormat="1" ht="15" customHeight="1">
      <c r="B39" s="200" t="s">
        <v>146</v>
      </c>
      <c r="C39" s="158">
        <v>29</v>
      </c>
      <c r="D39" s="159" t="s">
        <v>191</v>
      </c>
      <c r="E39" s="161">
        <v>0</v>
      </c>
    </row>
    <row r="40" spans="2:5" s="156" customFormat="1" ht="15" customHeight="1">
      <c r="B40" s="200" t="s">
        <v>148</v>
      </c>
      <c r="C40" s="158">
        <v>30</v>
      </c>
      <c r="D40" s="159" t="s">
        <v>181</v>
      </c>
      <c r="E40" s="161">
        <v>-321281.8242162069</v>
      </c>
    </row>
    <row r="41" spans="2:5" s="156" customFormat="1" ht="15" customHeight="1" thickBot="1">
      <c r="B41" s="206" t="s">
        <v>151</v>
      </c>
      <c r="C41" s="207">
        <v>31</v>
      </c>
      <c r="D41" s="208" t="s">
        <v>192</v>
      </c>
      <c r="E41" s="209">
        <f>E29-E35+E38-E39+E40</f>
        <v>239921.61502530053</v>
      </c>
    </row>
    <row r="42" spans="3:5" s="194" customFormat="1" ht="9" customHeight="1" thickBot="1">
      <c r="C42" s="171"/>
      <c r="D42" s="212"/>
      <c r="E42" s="213"/>
    </row>
    <row r="43" spans="2:5" s="156" customFormat="1" ht="15" customHeight="1" thickBot="1">
      <c r="B43" s="214" t="s">
        <v>153</v>
      </c>
      <c r="C43" s="215">
        <v>32</v>
      </c>
      <c r="D43" s="216" t="s">
        <v>193</v>
      </c>
      <c r="E43" s="217">
        <f>E22+E41</f>
        <v>5618193.672570192</v>
      </c>
    </row>
    <row r="44" spans="3:5" ht="9" customHeight="1">
      <c r="C44" s="171"/>
      <c r="D44" s="212"/>
      <c r="E44" s="173"/>
    </row>
    <row r="45" spans="3:5" ht="15" customHeight="1" thickBot="1">
      <c r="C45" s="171"/>
      <c r="D45" s="248" t="s">
        <v>194</v>
      </c>
      <c r="E45" s="248"/>
    </row>
    <row r="46" spans="2:5" ht="15" customHeight="1">
      <c r="B46" s="196" t="s">
        <v>155</v>
      </c>
      <c r="C46" s="197">
        <v>33</v>
      </c>
      <c r="D46" s="218" t="s">
        <v>195</v>
      </c>
      <c r="E46" s="199">
        <v>0</v>
      </c>
    </row>
    <row r="47" spans="2:5" ht="15" customHeight="1">
      <c r="B47" s="200" t="s">
        <v>157</v>
      </c>
      <c r="C47" s="201">
        <v>34</v>
      </c>
      <c r="D47" s="202" t="s">
        <v>196</v>
      </c>
      <c r="E47" s="203">
        <v>0</v>
      </c>
    </row>
    <row r="48" spans="2:5" ht="15" customHeight="1">
      <c r="B48" s="219" t="s">
        <v>159</v>
      </c>
      <c r="C48" s="201">
        <v>35</v>
      </c>
      <c r="D48" s="202" t="s">
        <v>197</v>
      </c>
      <c r="E48" s="203">
        <v>0</v>
      </c>
    </row>
    <row r="49" spans="2:5" s="156" customFormat="1" ht="15" customHeight="1" thickBot="1">
      <c r="B49" s="206" t="s">
        <v>161</v>
      </c>
      <c r="C49" s="207">
        <v>36</v>
      </c>
      <c r="D49" s="208" t="s">
        <v>198</v>
      </c>
      <c r="E49" s="209">
        <f>E46-E47-E48</f>
        <v>0</v>
      </c>
    </row>
    <row r="50" spans="3:5" ht="8.25" customHeight="1">
      <c r="C50" s="171"/>
      <c r="D50" s="210"/>
      <c r="E50" s="173"/>
    </row>
    <row r="51" spans="3:5" ht="15" customHeight="1" thickBot="1">
      <c r="C51" s="248" t="s">
        <v>199</v>
      </c>
      <c r="D51" s="248"/>
      <c r="E51" s="248"/>
    </row>
    <row r="52" spans="2:5" ht="15" customHeight="1">
      <c r="B52" s="196" t="s">
        <v>163</v>
      </c>
      <c r="C52" s="197">
        <v>37</v>
      </c>
      <c r="D52" s="198" t="s">
        <v>200</v>
      </c>
      <c r="E52" s="199">
        <v>244141.56056308706</v>
      </c>
    </row>
    <row r="53" spans="2:5" ht="15" customHeight="1">
      <c r="B53" s="200" t="s">
        <v>165</v>
      </c>
      <c r="C53" s="201">
        <v>38</v>
      </c>
      <c r="D53" s="204" t="s">
        <v>201</v>
      </c>
      <c r="E53" s="203">
        <v>-3317.3320000000003</v>
      </c>
    </row>
    <row r="54" spans="2:5" ht="15" customHeight="1">
      <c r="B54" s="200" t="s">
        <v>202</v>
      </c>
      <c r="C54" s="201">
        <v>39</v>
      </c>
      <c r="D54" s="204" t="s">
        <v>203</v>
      </c>
      <c r="E54" s="203">
        <v>0</v>
      </c>
    </row>
    <row r="55" spans="2:5" ht="15" customHeight="1">
      <c r="B55" s="200" t="s">
        <v>204</v>
      </c>
      <c r="C55" s="201">
        <v>40</v>
      </c>
      <c r="D55" s="204" t="s">
        <v>205</v>
      </c>
      <c r="E55" s="203">
        <v>-230010.05999999994</v>
      </c>
    </row>
    <row r="56" spans="2:5" ht="15" customHeight="1">
      <c r="B56" s="200" t="s">
        <v>206</v>
      </c>
      <c r="C56" s="201">
        <v>41</v>
      </c>
      <c r="D56" s="204" t="s">
        <v>108</v>
      </c>
      <c r="E56" s="203">
        <v>0</v>
      </c>
    </row>
    <row r="57" spans="2:5" ht="15" customHeight="1">
      <c r="B57" s="200" t="s">
        <v>207</v>
      </c>
      <c r="C57" s="201">
        <v>42</v>
      </c>
      <c r="D57" s="204" t="s">
        <v>110</v>
      </c>
      <c r="E57" s="203">
        <v>0</v>
      </c>
    </row>
    <row r="58" spans="2:5" ht="15" customHeight="1">
      <c r="B58" s="200" t="s">
        <v>208</v>
      </c>
      <c r="C58" s="201">
        <v>43</v>
      </c>
      <c r="D58" s="204" t="s">
        <v>118</v>
      </c>
      <c r="E58" s="203">
        <v>0</v>
      </c>
    </row>
    <row r="59" spans="2:5" ht="15" customHeight="1">
      <c r="B59" s="200" t="s">
        <v>209</v>
      </c>
      <c r="C59" s="201">
        <v>44</v>
      </c>
      <c r="D59" s="204" t="s">
        <v>210</v>
      </c>
      <c r="E59" s="203">
        <v>132937.5189239794</v>
      </c>
    </row>
    <row r="60" spans="2:5" ht="15" customHeight="1">
      <c r="B60" s="200" t="s">
        <v>211</v>
      </c>
      <c r="C60" s="201">
        <v>45</v>
      </c>
      <c r="D60" s="204" t="s">
        <v>212</v>
      </c>
      <c r="E60" s="203">
        <v>0</v>
      </c>
    </row>
    <row r="61" spans="2:5" s="210" customFormat="1" ht="15" customHeight="1" thickBot="1">
      <c r="B61" s="206" t="s">
        <v>213</v>
      </c>
      <c r="C61" s="220">
        <v>46</v>
      </c>
      <c r="D61" s="221" t="s">
        <v>214</v>
      </c>
      <c r="E61" s="209">
        <f>SUM(E52:E60)</f>
        <v>143751.68748706652</v>
      </c>
    </row>
    <row r="62" spans="3:5" s="210" customFormat="1" ht="9" customHeight="1">
      <c r="C62" s="171"/>
      <c r="E62" s="213"/>
    </row>
    <row r="63" spans="3:5" s="210" customFormat="1" ht="15" customHeight="1" thickBot="1">
      <c r="C63" s="249" t="s">
        <v>215</v>
      </c>
      <c r="D63" s="249"/>
      <c r="E63" s="249"/>
    </row>
    <row r="64" spans="2:5" ht="15" customHeight="1">
      <c r="B64" s="196" t="s">
        <v>216</v>
      </c>
      <c r="C64" s="197">
        <v>47</v>
      </c>
      <c r="D64" s="222" t="s">
        <v>217</v>
      </c>
      <c r="E64" s="199">
        <v>3825412.6065020254</v>
      </c>
    </row>
    <row r="65" spans="2:5" ht="15" customHeight="1">
      <c r="B65" s="200" t="s">
        <v>218</v>
      </c>
      <c r="C65" s="201">
        <v>48</v>
      </c>
      <c r="D65" s="223" t="s">
        <v>219</v>
      </c>
      <c r="E65" s="203">
        <v>1461103.4899999998</v>
      </c>
    </row>
    <row r="66" spans="2:5" ht="15" customHeight="1">
      <c r="B66" s="200" t="s">
        <v>220</v>
      </c>
      <c r="C66" s="201">
        <v>49</v>
      </c>
      <c r="D66" s="223" t="s">
        <v>221</v>
      </c>
      <c r="E66" s="203">
        <v>22370.56</v>
      </c>
    </row>
    <row r="67" spans="2:5" ht="15" customHeight="1">
      <c r="B67" s="200" t="s">
        <v>222</v>
      </c>
      <c r="C67" s="201">
        <v>50</v>
      </c>
      <c r="D67" s="223" t="s">
        <v>223</v>
      </c>
      <c r="E67" s="203">
        <v>357552.81</v>
      </c>
    </row>
    <row r="68" spans="2:5" ht="15" customHeight="1">
      <c r="B68" s="200" t="s">
        <v>224</v>
      </c>
      <c r="C68" s="201">
        <v>51</v>
      </c>
      <c r="D68" s="223" t="s">
        <v>225</v>
      </c>
      <c r="E68" s="203">
        <v>153873.59900183452</v>
      </c>
    </row>
    <row r="69" spans="2:5" ht="15" customHeight="1">
      <c r="B69" s="200" t="s">
        <v>226</v>
      </c>
      <c r="C69" s="201">
        <v>52</v>
      </c>
      <c r="D69" s="223" t="s">
        <v>227</v>
      </c>
      <c r="E69" s="203">
        <v>0</v>
      </c>
    </row>
    <row r="70" spans="2:5" ht="15" customHeight="1" thickBot="1">
      <c r="B70" s="224" t="s">
        <v>228</v>
      </c>
      <c r="C70" s="225">
        <v>53</v>
      </c>
      <c r="D70" s="226" t="s">
        <v>229</v>
      </c>
      <c r="E70" s="227">
        <v>-1638505.6939785061</v>
      </c>
    </row>
    <row r="71" spans="3:5" s="179" customFormat="1" ht="9" customHeight="1" thickBot="1">
      <c r="C71" s="178"/>
      <c r="D71" s="228"/>
      <c r="E71" s="229"/>
    </row>
    <row r="72" spans="2:5" s="156" customFormat="1" ht="15" customHeight="1">
      <c r="B72" s="196" t="s">
        <v>230</v>
      </c>
      <c r="C72" s="152">
        <v>54</v>
      </c>
      <c r="D72" s="153" t="s">
        <v>231</v>
      </c>
      <c r="E72" s="155">
        <f>E43+E49+E61-E64-E65-E66-E67-E68-E69+E70</f>
        <v>-1696873.3994251068</v>
      </c>
    </row>
    <row r="73" spans="2:5" s="156" customFormat="1" ht="15" customHeight="1">
      <c r="B73" s="200" t="s">
        <v>232</v>
      </c>
      <c r="C73" s="158">
        <v>55</v>
      </c>
      <c r="D73" s="230" t="s">
        <v>233</v>
      </c>
      <c r="E73" s="161">
        <v>0</v>
      </c>
    </row>
    <row r="74" spans="2:5" s="156" customFormat="1" ht="15" customHeight="1" thickBot="1">
      <c r="B74" s="206" t="s">
        <v>234</v>
      </c>
      <c r="C74" s="207">
        <v>56</v>
      </c>
      <c r="D74" s="208" t="s">
        <v>235</v>
      </c>
      <c r="E74" s="209">
        <f>E72-E73</f>
        <v>-1696873.3994251068</v>
      </c>
    </row>
    <row r="75" ht="13.5">
      <c r="D75" s="231"/>
    </row>
    <row r="76" spans="3:5" ht="13.5">
      <c r="C76" s="240"/>
      <c r="D76" s="240"/>
      <c r="E76" s="240"/>
    </row>
    <row r="77" spans="3:5" ht="13.5">
      <c r="C77" s="241"/>
      <c r="D77" s="241"/>
      <c r="E77" s="241"/>
    </row>
    <row r="78" spans="3:5" ht="13.5">
      <c r="C78" s="240"/>
      <c r="D78" s="240"/>
      <c r="E78" s="240"/>
    </row>
    <row r="79" spans="3:5" ht="13.5">
      <c r="C79" s="241"/>
      <c r="D79" s="241"/>
      <c r="E79" s="241"/>
    </row>
    <row r="80" spans="3:5" ht="13.5">
      <c r="C80" s="240"/>
      <c r="D80" s="240"/>
      <c r="E80" s="240"/>
    </row>
    <row r="81" spans="3:5" ht="13.5">
      <c r="C81" s="241"/>
      <c r="D81" s="241"/>
      <c r="E81" s="241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0"/>
  <sheetViews>
    <sheetView zoomScale="85" zoomScaleNormal="85" zoomScaleSheetLayoutView="50" zoomScalePageLayoutView="0" workbookViewId="0" topLeftCell="A1">
      <pane xSplit="2" ySplit="10" topLeftCell="C4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0" sqref="A50:B50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7.7109375" style="5" bestFit="1" customWidth="1"/>
    <col min="4" max="4" width="8.7109375" style="5" bestFit="1" customWidth="1"/>
    <col min="5" max="5" width="6.7109375" style="5" bestFit="1" customWidth="1"/>
    <col min="6" max="6" width="8.7109375" style="5" bestFit="1" customWidth="1"/>
    <col min="7" max="7" width="13.28125" style="5" customWidth="1"/>
    <col min="8" max="8" width="19.140625" style="5" customWidth="1"/>
    <col min="9" max="9" width="12.421875" style="5" customWidth="1"/>
    <col min="10" max="10" width="10.28125" style="5" bestFit="1" customWidth="1"/>
    <col min="11" max="11" width="9.8515625" style="5" bestFit="1" customWidth="1"/>
    <col min="12" max="12" width="10.28125" style="5" bestFit="1" customWidth="1"/>
    <col min="13" max="13" width="9.57421875" style="5" bestFit="1" customWidth="1"/>
    <col min="14" max="14" width="12.421875" style="5" customWidth="1"/>
    <col min="15" max="15" width="12.140625" style="5" customWidth="1"/>
    <col min="16" max="17" width="10.28125" style="5" customWidth="1"/>
    <col min="18" max="18" width="9.8515625" style="5" bestFit="1" customWidth="1"/>
    <col min="19" max="19" width="9.8515625" style="5" customWidth="1"/>
    <col min="20" max="20" width="10.421875" style="5" customWidth="1"/>
    <col min="21" max="21" width="10.28125" style="5" bestFit="1" customWidth="1"/>
    <col min="22" max="22" width="10.7109375" style="5" customWidth="1"/>
    <col min="23" max="23" width="10.421875" style="5" customWidth="1"/>
    <col min="24" max="24" width="8.7109375" style="5" bestFit="1" customWidth="1"/>
    <col min="25" max="25" width="9.8515625" style="5" bestFit="1" customWidth="1"/>
    <col min="26" max="27" width="10.0039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69" t="s">
        <v>236</v>
      </c>
      <c r="B1" s="269"/>
      <c r="C1" s="137"/>
      <c r="D1" s="137"/>
      <c r="E1" s="137"/>
      <c r="F1" s="137"/>
      <c r="G1" s="137"/>
      <c r="H1" s="137"/>
    </row>
    <row r="2" spans="1:8" ht="13.5">
      <c r="A2" s="235" t="s">
        <v>240</v>
      </c>
      <c r="C2" s="137"/>
      <c r="D2" s="137"/>
      <c r="E2" s="137"/>
      <c r="F2" s="137"/>
      <c r="G2" s="137"/>
      <c r="H2" s="137"/>
    </row>
    <row r="3" spans="1:8" ht="13.5">
      <c r="A3" s="239" t="s">
        <v>242</v>
      </c>
      <c r="C3" s="137"/>
      <c r="D3" s="137"/>
      <c r="E3" s="137"/>
      <c r="F3" s="137"/>
      <c r="G3" s="137"/>
      <c r="H3" s="137"/>
    </row>
    <row r="4" spans="1:8" ht="13.5">
      <c r="A4" s="236" t="s">
        <v>244</v>
      </c>
      <c r="C4" s="137"/>
      <c r="D4" s="137"/>
      <c r="E4" s="137"/>
      <c r="F4" s="137"/>
      <c r="G4" s="137"/>
      <c r="H4" s="137"/>
    </row>
    <row r="5" spans="1:8" ht="13.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1" t="s">
        <v>82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C6" s="263" t="s">
        <v>83</v>
      </c>
      <c r="AD6" s="263"/>
      <c r="AE6" s="263"/>
      <c r="AF6" s="263"/>
      <c r="AG6" s="263"/>
      <c r="AH6" s="263"/>
      <c r="AI6" s="263"/>
      <c r="AJ6" s="263"/>
      <c r="AK6" s="263"/>
      <c r="AL6" s="263"/>
    </row>
    <row r="7" spans="1:38" ht="15.75" customHeight="1" thickBot="1">
      <c r="A7" s="137"/>
      <c r="B7" s="137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C7" s="264"/>
      <c r="AD7" s="264"/>
      <c r="AE7" s="264"/>
      <c r="AF7" s="264"/>
      <c r="AG7" s="264"/>
      <c r="AH7" s="264"/>
      <c r="AI7" s="264"/>
      <c r="AJ7" s="264"/>
      <c r="AK7" s="264"/>
      <c r="AL7" s="264"/>
    </row>
    <row r="8" spans="1:38" s="1" customFormat="1" ht="89.25" customHeight="1">
      <c r="A8" s="270" t="s">
        <v>23</v>
      </c>
      <c r="B8" s="265" t="s">
        <v>70</v>
      </c>
      <c r="C8" s="276" t="s">
        <v>22</v>
      </c>
      <c r="D8" s="254"/>
      <c r="E8" s="254"/>
      <c r="F8" s="254"/>
      <c r="G8" s="254"/>
      <c r="H8" s="266" t="s">
        <v>239</v>
      </c>
      <c r="I8" s="254" t="s">
        <v>71</v>
      </c>
      <c r="J8" s="254"/>
      <c r="K8" s="254" t="s">
        <v>72</v>
      </c>
      <c r="L8" s="254"/>
      <c r="M8" s="254"/>
      <c r="N8" s="254"/>
      <c r="O8" s="254"/>
      <c r="P8" s="254" t="s">
        <v>73</v>
      </c>
      <c r="Q8" s="254"/>
      <c r="R8" s="254" t="s">
        <v>74</v>
      </c>
      <c r="S8" s="254"/>
      <c r="T8" s="254"/>
      <c r="U8" s="254"/>
      <c r="V8" s="254"/>
      <c r="W8" s="254"/>
      <c r="X8" s="254"/>
      <c r="Y8" s="254"/>
      <c r="Z8" s="254" t="s">
        <v>77</v>
      </c>
      <c r="AA8" s="265"/>
      <c r="AC8" s="253" t="s">
        <v>71</v>
      </c>
      <c r="AD8" s="254"/>
      <c r="AE8" s="254" t="s">
        <v>72</v>
      </c>
      <c r="AF8" s="254"/>
      <c r="AG8" s="254" t="s">
        <v>78</v>
      </c>
      <c r="AH8" s="254"/>
      <c r="AI8" s="254" t="s">
        <v>79</v>
      </c>
      <c r="AJ8" s="254"/>
      <c r="AK8" s="254" t="s">
        <v>77</v>
      </c>
      <c r="AL8" s="265"/>
    </row>
    <row r="9" spans="1:38" s="1" customFormat="1" ht="50.25" customHeight="1">
      <c r="A9" s="271"/>
      <c r="B9" s="273"/>
      <c r="C9" s="275" t="s">
        <v>15</v>
      </c>
      <c r="D9" s="252"/>
      <c r="E9" s="252"/>
      <c r="F9" s="252"/>
      <c r="G9" s="12" t="s">
        <v>16</v>
      </c>
      <c r="H9" s="267"/>
      <c r="I9" s="250" t="s">
        <v>0</v>
      </c>
      <c r="J9" s="250" t="s">
        <v>1</v>
      </c>
      <c r="K9" s="252" t="s">
        <v>0</v>
      </c>
      <c r="L9" s="252"/>
      <c r="M9" s="252"/>
      <c r="N9" s="252"/>
      <c r="O9" s="12" t="s">
        <v>1</v>
      </c>
      <c r="P9" s="250" t="s">
        <v>80</v>
      </c>
      <c r="Q9" s="250" t="s">
        <v>81</v>
      </c>
      <c r="R9" s="252" t="s">
        <v>75</v>
      </c>
      <c r="S9" s="252"/>
      <c r="T9" s="252"/>
      <c r="U9" s="252"/>
      <c r="V9" s="252" t="s">
        <v>76</v>
      </c>
      <c r="W9" s="252"/>
      <c r="X9" s="252"/>
      <c r="Y9" s="252"/>
      <c r="Z9" s="250" t="s">
        <v>17</v>
      </c>
      <c r="AA9" s="257" t="s">
        <v>18</v>
      </c>
      <c r="AC9" s="255" t="s">
        <v>0</v>
      </c>
      <c r="AD9" s="250" t="s">
        <v>1</v>
      </c>
      <c r="AE9" s="250" t="s">
        <v>0</v>
      </c>
      <c r="AF9" s="250" t="s">
        <v>1</v>
      </c>
      <c r="AG9" s="250" t="s">
        <v>80</v>
      </c>
      <c r="AH9" s="250" t="s">
        <v>81</v>
      </c>
      <c r="AI9" s="250" t="s">
        <v>75</v>
      </c>
      <c r="AJ9" s="250" t="s">
        <v>76</v>
      </c>
      <c r="AK9" s="250" t="s">
        <v>17</v>
      </c>
      <c r="AL9" s="257" t="s">
        <v>18</v>
      </c>
    </row>
    <row r="10" spans="1:38" s="1" customFormat="1" ht="102.75" customHeight="1" thickBot="1">
      <c r="A10" s="272"/>
      <c r="B10" s="274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8"/>
      <c r="I10" s="251"/>
      <c r="J10" s="25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1"/>
      <c r="Q10" s="25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1"/>
      <c r="AA10" s="258"/>
      <c r="AC10" s="256"/>
      <c r="AD10" s="251"/>
      <c r="AE10" s="251"/>
      <c r="AF10" s="251"/>
      <c r="AG10" s="251"/>
      <c r="AH10" s="251"/>
      <c r="AI10" s="251"/>
      <c r="AJ10" s="251"/>
      <c r="AK10" s="251"/>
      <c r="AL10" s="258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12066</v>
      </c>
      <c r="D11" s="90">
        <f t="shared" si="0"/>
        <v>26496</v>
      </c>
      <c r="E11" s="90">
        <f t="shared" si="0"/>
        <v>1623</v>
      </c>
      <c r="F11" s="90">
        <f t="shared" si="0"/>
        <v>40185</v>
      </c>
      <c r="G11" s="90">
        <f t="shared" si="0"/>
        <v>12943</v>
      </c>
      <c r="H11" s="47"/>
      <c r="I11" s="90">
        <f t="shared" si="0"/>
        <v>850318.8494110693</v>
      </c>
      <c r="J11" s="90">
        <f t="shared" si="0"/>
        <v>0</v>
      </c>
      <c r="K11" s="90">
        <f t="shared" si="0"/>
        <v>65341.9674060651</v>
      </c>
      <c r="L11" s="90">
        <f t="shared" si="0"/>
        <v>479370.56643643905</v>
      </c>
      <c r="M11" s="90">
        <f t="shared" si="0"/>
        <v>5739.323614762401</v>
      </c>
      <c r="N11" s="75">
        <f>SUM(N12:N15)</f>
        <v>550451.8574572665</v>
      </c>
      <c r="O11" s="90">
        <f t="shared" si="0"/>
        <v>0</v>
      </c>
      <c r="P11" s="90">
        <f t="shared" si="0"/>
        <v>716658.7322774297</v>
      </c>
      <c r="Q11" s="90">
        <f t="shared" si="0"/>
        <v>716658.7322774297</v>
      </c>
      <c r="R11" s="90">
        <f t="shared" si="0"/>
        <v>74500</v>
      </c>
      <c r="S11" s="90">
        <f t="shared" si="0"/>
        <v>109451.92841095499</v>
      </c>
      <c r="T11" s="90">
        <f t="shared" si="0"/>
        <v>0</v>
      </c>
      <c r="U11" s="66">
        <f t="shared" si="0"/>
        <v>183951.928410955</v>
      </c>
      <c r="V11" s="90">
        <f t="shared" si="0"/>
        <v>74500</v>
      </c>
      <c r="W11" s="90">
        <f t="shared" si="0"/>
        <v>109451.92841095499</v>
      </c>
      <c r="X11" s="90">
        <f t="shared" si="0"/>
        <v>0</v>
      </c>
      <c r="Y11" s="66">
        <f>SUM(Y12:Y15)</f>
        <v>183951.928410955</v>
      </c>
      <c r="Z11" s="90">
        <f t="shared" si="0"/>
        <v>155455.29535005256</v>
      </c>
      <c r="AA11" s="91">
        <f t="shared" si="0"/>
        <v>155455.29535005256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12066</v>
      </c>
      <c r="D12" s="93">
        <v>26496</v>
      </c>
      <c r="E12" s="93">
        <v>1623</v>
      </c>
      <c r="F12" s="62">
        <f>SUM(C12:E12)</f>
        <v>40185</v>
      </c>
      <c r="G12" s="93">
        <v>12943</v>
      </c>
      <c r="H12" s="46"/>
      <c r="I12" s="93">
        <v>850318.8494110693</v>
      </c>
      <c r="J12" s="93">
        <v>0</v>
      </c>
      <c r="K12" s="93">
        <v>65341.9674060651</v>
      </c>
      <c r="L12" s="93">
        <v>479370.56643643905</v>
      </c>
      <c r="M12" s="93">
        <v>5739.323614762401</v>
      </c>
      <c r="N12" s="76">
        <f>SUM(K12:M12)</f>
        <v>550451.8574572665</v>
      </c>
      <c r="O12" s="93">
        <v>0</v>
      </c>
      <c r="P12" s="93">
        <v>716658.7322774297</v>
      </c>
      <c r="Q12" s="93">
        <v>716658.7322774297</v>
      </c>
      <c r="R12" s="93">
        <v>74500</v>
      </c>
      <c r="S12" s="93">
        <v>109451.92841095499</v>
      </c>
      <c r="T12" s="93">
        <v>0</v>
      </c>
      <c r="U12" s="62">
        <f>SUM(R12:T12)</f>
        <v>183951.928410955</v>
      </c>
      <c r="V12" s="93">
        <v>74500</v>
      </c>
      <c r="W12" s="93">
        <v>109451.92841095499</v>
      </c>
      <c r="X12" s="93">
        <v>0</v>
      </c>
      <c r="Y12" s="62">
        <f>SUM(V12:X12)</f>
        <v>183951.928410955</v>
      </c>
      <c r="Z12" s="93">
        <v>155455.29535005256</v>
      </c>
      <c r="AA12" s="94">
        <v>155455.29535005256</v>
      </c>
      <c r="AC12" s="92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4">
        <v>0</v>
      </c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7">
        <v>0</v>
      </c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7">
        <v>0</v>
      </c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100">
        <v>0</v>
      </c>
    </row>
    <row r="16" spans="1:38" ht="24.75" customHeight="1" thickBot="1">
      <c r="A16" s="13" t="s">
        <v>30</v>
      </c>
      <c r="B16" s="3" t="s">
        <v>11</v>
      </c>
      <c r="C16" s="26">
        <v>8155</v>
      </c>
      <c r="D16" s="102">
        <v>42969</v>
      </c>
      <c r="E16" s="102">
        <v>539</v>
      </c>
      <c r="F16" s="65">
        <f>SUM(C16:E16)</f>
        <v>51663</v>
      </c>
      <c r="G16" s="102">
        <v>9517</v>
      </c>
      <c r="H16" s="47"/>
      <c r="I16" s="102">
        <v>1274031.8062281192</v>
      </c>
      <c r="J16" s="102">
        <v>0</v>
      </c>
      <c r="K16" s="102">
        <v>10590.619384873078</v>
      </c>
      <c r="L16" s="102">
        <v>1261310.3349599782</v>
      </c>
      <c r="M16" s="102">
        <v>1435.5341945595671</v>
      </c>
      <c r="N16" s="79">
        <f>SUM(K16:M16)</f>
        <v>1273336.488539411</v>
      </c>
      <c r="O16" s="102">
        <v>0</v>
      </c>
      <c r="P16" s="102">
        <v>1133412.089542306</v>
      </c>
      <c r="Q16" s="102">
        <v>1133412.089542306</v>
      </c>
      <c r="R16" s="102">
        <v>0</v>
      </c>
      <c r="S16" s="102">
        <v>20623.12</v>
      </c>
      <c r="T16" s="102">
        <v>0</v>
      </c>
      <c r="U16" s="65">
        <f>SUM(R16:T16)</f>
        <v>20623.12</v>
      </c>
      <c r="V16" s="102">
        <v>0</v>
      </c>
      <c r="W16" s="102">
        <v>20623.12</v>
      </c>
      <c r="X16" s="102">
        <v>0</v>
      </c>
      <c r="Y16" s="65">
        <f>SUM(V16:X16)</f>
        <v>20623.12</v>
      </c>
      <c r="Z16" s="102">
        <v>-227.70224578949637</v>
      </c>
      <c r="AA16" s="103">
        <v>-227.70224578949637</v>
      </c>
      <c r="AC16" s="101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3">
        <v>0</v>
      </c>
    </row>
    <row r="17" spans="1:38" ht="24.75" customHeight="1" thickBot="1">
      <c r="A17" s="13" t="s">
        <v>31</v>
      </c>
      <c r="B17" s="3" t="s">
        <v>32</v>
      </c>
      <c r="C17" s="24">
        <f>SUM(C18:C19)</f>
        <v>8170</v>
      </c>
      <c r="D17" s="90">
        <f>SUM(D18:D19)</f>
        <v>1527</v>
      </c>
      <c r="E17" s="90">
        <f>SUM(E18:E19)</f>
        <v>4161</v>
      </c>
      <c r="F17" s="66">
        <f>SUM(F18:F19)</f>
        <v>13858</v>
      </c>
      <c r="G17" s="90">
        <f>SUM(G18:G19)</f>
        <v>11282</v>
      </c>
      <c r="H17" s="50"/>
      <c r="I17" s="90">
        <f aca="true" t="shared" si="1" ref="I17:AA17">SUM(I18:I19)</f>
        <v>284335.70810384816</v>
      </c>
      <c r="J17" s="90">
        <f t="shared" si="1"/>
        <v>2605.923925419847</v>
      </c>
      <c r="K17" s="90">
        <f t="shared" si="1"/>
        <v>158827.43981618359</v>
      </c>
      <c r="L17" s="90">
        <f t="shared" si="1"/>
        <v>70165.14321689056</v>
      </c>
      <c r="M17" s="90">
        <f t="shared" si="1"/>
        <v>42682.94809293507</v>
      </c>
      <c r="N17" s="75">
        <f t="shared" si="1"/>
        <v>271675.5311260092</v>
      </c>
      <c r="O17" s="90">
        <f t="shared" si="1"/>
        <v>2605.923925419847</v>
      </c>
      <c r="P17" s="90">
        <f t="shared" si="1"/>
        <v>292900.92245770444</v>
      </c>
      <c r="Q17" s="90">
        <f t="shared" si="1"/>
        <v>291308.81003203697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-60.543873824130515</v>
      </c>
      <c r="AA17" s="91">
        <f t="shared" si="1"/>
        <v>-60.543873824130515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7274</v>
      </c>
      <c r="D18" s="105">
        <v>19</v>
      </c>
      <c r="E18" s="105">
        <v>2835</v>
      </c>
      <c r="F18" s="67">
        <f>SUM(C18:E18)</f>
        <v>10128</v>
      </c>
      <c r="G18" s="105">
        <v>8047</v>
      </c>
      <c r="H18" s="49"/>
      <c r="I18" s="105">
        <v>70629.22170382841</v>
      </c>
      <c r="J18" s="105">
        <v>0</v>
      </c>
      <c r="K18" s="105">
        <v>55408.52672359448</v>
      </c>
      <c r="L18" s="105">
        <v>34.05</v>
      </c>
      <c r="M18" s="105">
        <v>14041.197736770695</v>
      </c>
      <c r="N18" s="80">
        <f>SUM(K18:M18)</f>
        <v>69483.77446036518</v>
      </c>
      <c r="O18" s="105">
        <v>0</v>
      </c>
      <c r="P18" s="105">
        <v>69098.1787435748</v>
      </c>
      <c r="Q18" s="105">
        <v>69098.1787435748</v>
      </c>
      <c r="R18" s="105">
        <v>0</v>
      </c>
      <c r="S18" s="105">
        <v>0</v>
      </c>
      <c r="T18" s="105">
        <v>0</v>
      </c>
      <c r="U18" s="67">
        <f>SUM(R18:T18)</f>
        <v>0</v>
      </c>
      <c r="V18" s="105">
        <v>0</v>
      </c>
      <c r="W18" s="105">
        <v>0</v>
      </c>
      <c r="X18" s="105">
        <v>0</v>
      </c>
      <c r="Y18" s="67">
        <f>SUM(V18:X18)</f>
        <v>0</v>
      </c>
      <c r="Z18" s="105">
        <v>-1047.394762747891</v>
      </c>
      <c r="AA18" s="106">
        <v>-1047.394762747891</v>
      </c>
      <c r="AC18" s="104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6">
        <v>0</v>
      </c>
    </row>
    <row r="19" spans="1:38" ht="24.75" customHeight="1" thickBot="1">
      <c r="A19" s="20"/>
      <c r="B19" s="41" t="s">
        <v>34</v>
      </c>
      <c r="C19" s="28">
        <v>896</v>
      </c>
      <c r="D19" s="108">
        <v>1508</v>
      </c>
      <c r="E19" s="108">
        <v>1326</v>
      </c>
      <c r="F19" s="68">
        <f>SUM(C19:E19)</f>
        <v>3730</v>
      </c>
      <c r="G19" s="108">
        <v>3235</v>
      </c>
      <c r="H19" s="48"/>
      <c r="I19" s="108">
        <v>213706.48640001973</v>
      </c>
      <c r="J19" s="108">
        <v>2605.923925419847</v>
      </c>
      <c r="K19" s="108">
        <v>103418.91309258911</v>
      </c>
      <c r="L19" s="108">
        <v>70131.09321689056</v>
      </c>
      <c r="M19" s="108">
        <v>28641.750356164375</v>
      </c>
      <c r="N19" s="81">
        <f>SUM(K19:M19)</f>
        <v>202191.75666564403</v>
      </c>
      <c r="O19" s="108">
        <v>2605.923925419847</v>
      </c>
      <c r="P19" s="108">
        <v>223802.74371412964</v>
      </c>
      <c r="Q19" s="108">
        <v>222210.63128846217</v>
      </c>
      <c r="R19" s="108">
        <v>0</v>
      </c>
      <c r="S19" s="108">
        <v>0</v>
      </c>
      <c r="T19" s="108">
        <v>0</v>
      </c>
      <c r="U19" s="68">
        <f>SUM(R19:T19)</f>
        <v>0</v>
      </c>
      <c r="V19" s="108">
        <v>0</v>
      </c>
      <c r="W19" s="108">
        <v>0</v>
      </c>
      <c r="X19" s="108">
        <v>0</v>
      </c>
      <c r="Y19" s="68">
        <f>SUM(V19:X19)</f>
        <v>0</v>
      </c>
      <c r="Z19" s="108">
        <v>986.8508889237605</v>
      </c>
      <c r="AA19" s="109">
        <v>986.8508889237605</v>
      </c>
      <c r="AC19" s="107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9">
        <v>0</v>
      </c>
    </row>
    <row r="20" spans="1:38" ht="24.75" customHeight="1" thickBot="1">
      <c r="A20" s="13" t="s">
        <v>35</v>
      </c>
      <c r="B20" s="3" t="s">
        <v>2</v>
      </c>
      <c r="C20" s="29">
        <v>19017</v>
      </c>
      <c r="D20" s="111">
        <v>36</v>
      </c>
      <c r="E20" s="111">
        <v>2022</v>
      </c>
      <c r="F20" s="69">
        <f>SUM(C20:E20)</f>
        <v>21075</v>
      </c>
      <c r="G20" s="111">
        <v>14543</v>
      </c>
      <c r="H20" s="47"/>
      <c r="I20" s="111">
        <v>6539540.415641353</v>
      </c>
      <c r="J20" s="111">
        <v>3445287.555564924</v>
      </c>
      <c r="K20" s="111">
        <v>5344198.727137699</v>
      </c>
      <c r="L20" s="111">
        <v>27457.95</v>
      </c>
      <c r="M20" s="111">
        <v>1080980.14813049</v>
      </c>
      <c r="N20" s="82">
        <f>SUM(K20:M20)</f>
        <v>6452636.8252681885</v>
      </c>
      <c r="O20" s="111">
        <v>3167224.5834072544</v>
      </c>
      <c r="P20" s="111">
        <v>6082862.4754460445</v>
      </c>
      <c r="Q20" s="111">
        <v>3041451.2022480248</v>
      </c>
      <c r="R20" s="111">
        <v>5792593.746761974</v>
      </c>
      <c r="S20" s="111">
        <v>10207.647547293942</v>
      </c>
      <c r="T20" s="111">
        <v>761944.2338875562</v>
      </c>
      <c r="U20" s="69">
        <f>SUM(R20:T20)</f>
        <v>6564745.628196824</v>
      </c>
      <c r="V20" s="111">
        <v>2916330.968380991</v>
      </c>
      <c r="W20" s="111">
        <v>5103.823773646971</v>
      </c>
      <c r="X20" s="111">
        <v>380972.1169437781</v>
      </c>
      <c r="Y20" s="69">
        <f>SUM(V20:X20)</f>
        <v>3302406.909098416</v>
      </c>
      <c r="Z20" s="111">
        <v>5805818.353108751</v>
      </c>
      <c r="AA20" s="112">
        <v>3162749.3692085207</v>
      </c>
      <c r="AC20" s="110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1510</v>
      </c>
      <c r="D21" s="90">
        <f t="shared" si="3"/>
        <v>3165</v>
      </c>
      <c r="E21" s="90">
        <f t="shared" si="3"/>
        <v>1336</v>
      </c>
      <c r="F21" s="66">
        <f t="shared" si="3"/>
        <v>6011</v>
      </c>
      <c r="G21" s="90">
        <f t="shared" si="3"/>
        <v>4971</v>
      </c>
      <c r="H21" s="90">
        <f t="shared" si="3"/>
        <v>6011</v>
      </c>
      <c r="I21" s="90">
        <f t="shared" si="3"/>
        <v>5357834.8092502365</v>
      </c>
      <c r="J21" s="90">
        <f t="shared" si="3"/>
        <v>3078469.1697061444</v>
      </c>
      <c r="K21" s="90">
        <f t="shared" si="3"/>
        <v>1337678.0136629296</v>
      </c>
      <c r="L21" s="90">
        <f t="shared" si="3"/>
        <v>2902715.3037442854</v>
      </c>
      <c r="M21" s="90">
        <f t="shared" si="3"/>
        <v>814774.8407671234</v>
      </c>
      <c r="N21" s="75">
        <f t="shared" si="3"/>
        <v>5055168.158174339</v>
      </c>
      <c r="O21" s="90">
        <f t="shared" si="3"/>
        <v>2632377.3362215315</v>
      </c>
      <c r="P21" s="90">
        <f t="shared" si="3"/>
        <v>5221859.483994182</v>
      </c>
      <c r="Q21" s="90">
        <f t="shared" si="3"/>
        <v>2573979.2961418587</v>
      </c>
      <c r="R21" s="90">
        <f t="shared" si="3"/>
        <v>1275375.2171155282</v>
      </c>
      <c r="S21" s="90">
        <f t="shared" si="3"/>
        <v>2750858.0446830764</v>
      </c>
      <c r="T21" s="90">
        <f t="shared" si="3"/>
        <v>816274.7382013956</v>
      </c>
      <c r="U21" s="66">
        <f t="shared" si="3"/>
        <v>4842508</v>
      </c>
      <c r="V21" s="90">
        <f t="shared" si="3"/>
        <v>642918.0852421052</v>
      </c>
      <c r="W21" s="90">
        <f t="shared" si="3"/>
        <v>1436873.9463937818</v>
      </c>
      <c r="X21" s="90">
        <f t="shared" si="3"/>
        <v>458771.625660544</v>
      </c>
      <c r="Y21" s="66">
        <f t="shared" si="3"/>
        <v>2538563.6572964313</v>
      </c>
      <c r="Z21" s="90">
        <f t="shared" si="3"/>
        <v>4735987.866731187</v>
      </c>
      <c r="AA21" s="91">
        <f t="shared" si="3"/>
        <v>2320311.384605749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1510</v>
      </c>
      <c r="D22" s="93">
        <v>3165</v>
      </c>
      <c r="E22" s="93">
        <v>1336</v>
      </c>
      <c r="F22" s="62">
        <f>SUM(C22:E22)</f>
        <v>6011</v>
      </c>
      <c r="G22" s="93">
        <v>4971</v>
      </c>
      <c r="H22" s="93">
        <v>6011</v>
      </c>
      <c r="I22" s="93">
        <v>5357834.8092502365</v>
      </c>
      <c r="J22" s="93">
        <v>3078469.1697061444</v>
      </c>
      <c r="K22" s="93">
        <v>1337678.0136629296</v>
      </c>
      <c r="L22" s="93">
        <v>2902715.3037442854</v>
      </c>
      <c r="M22" s="93">
        <v>814774.8407671234</v>
      </c>
      <c r="N22" s="76">
        <f>SUM(K22:M22)</f>
        <v>5055168.158174339</v>
      </c>
      <c r="O22" s="93">
        <v>2632377.3362215315</v>
      </c>
      <c r="P22" s="93">
        <v>5221859.483994182</v>
      </c>
      <c r="Q22" s="93">
        <v>2573979.2961418587</v>
      </c>
      <c r="R22" s="93">
        <v>1275375.2171155282</v>
      </c>
      <c r="S22" s="93">
        <v>2750858.0446830764</v>
      </c>
      <c r="T22" s="93">
        <v>816274.7382013956</v>
      </c>
      <c r="U22" s="62">
        <f>SUM(R22:T22)</f>
        <v>4842508</v>
      </c>
      <c r="V22" s="93">
        <v>642918.0852421052</v>
      </c>
      <c r="W22" s="93">
        <v>1436873.9463937818</v>
      </c>
      <c r="X22" s="93">
        <v>458771.625660544</v>
      </c>
      <c r="Y22" s="62">
        <f>SUM(V22:X22)</f>
        <v>2538563.6572964313</v>
      </c>
      <c r="Z22" s="93">
        <v>4735987.866731187</v>
      </c>
      <c r="AA22" s="94">
        <v>2320311.384605749</v>
      </c>
      <c r="AC22" s="92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4">
        <v>0</v>
      </c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6">
        <v>0</v>
      </c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11078</v>
      </c>
      <c r="D24" s="114">
        <f t="shared" si="5"/>
        <v>917727</v>
      </c>
      <c r="E24" s="114">
        <f t="shared" si="5"/>
        <v>1350</v>
      </c>
      <c r="F24" s="70">
        <f t="shared" si="5"/>
        <v>930155</v>
      </c>
      <c r="G24" s="114">
        <f t="shared" si="5"/>
        <v>84719</v>
      </c>
      <c r="H24" s="114">
        <f t="shared" si="5"/>
        <v>930144</v>
      </c>
      <c r="I24" s="114">
        <f t="shared" si="5"/>
        <v>3114781.2916155206</v>
      </c>
      <c r="J24" s="114">
        <f t="shared" si="5"/>
        <v>40506.000621428575</v>
      </c>
      <c r="K24" s="114">
        <f t="shared" si="5"/>
        <v>307903.98104460916</v>
      </c>
      <c r="L24" s="114">
        <f t="shared" si="5"/>
        <v>2652364.4783605784</v>
      </c>
      <c r="M24" s="114">
        <f t="shared" si="5"/>
        <v>121452.91789041126</v>
      </c>
      <c r="N24" s="15">
        <f t="shared" si="5"/>
        <v>3081721.3772955984</v>
      </c>
      <c r="O24" s="114">
        <f t="shared" si="5"/>
        <v>40506.000621428575</v>
      </c>
      <c r="P24" s="114">
        <f t="shared" si="5"/>
        <v>3028122.404994433</v>
      </c>
      <c r="Q24" s="114">
        <f t="shared" si="5"/>
        <v>2992072.1773630073</v>
      </c>
      <c r="R24" s="114">
        <f t="shared" si="5"/>
        <v>235755.74277777778</v>
      </c>
      <c r="S24" s="114">
        <f t="shared" si="5"/>
        <v>646301.476633987</v>
      </c>
      <c r="T24" s="114">
        <f t="shared" si="5"/>
        <v>77659.75</v>
      </c>
      <c r="U24" s="70">
        <f t="shared" si="5"/>
        <v>959716.9694117649</v>
      </c>
      <c r="V24" s="114">
        <f t="shared" si="5"/>
        <v>168984.2761111111</v>
      </c>
      <c r="W24" s="114">
        <f t="shared" si="5"/>
        <v>646301.476633987</v>
      </c>
      <c r="X24" s="114">
        <f t="shared" si="5"/>
        <v>77659.75</v>
      </c>
      <c r="Y24" s="70">
        <f t="shared" si="5"/>
        <v>892945.5027450982</v>
      </c>
      <c r="Z24" s="114">
        <f t="shared" si="5"/>
        <v>933383.5304974769</v>
      </c>
      <c r="AA24" s="115">
        <f t="shared" si="5"/>
        <v>937611.1824409772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9540</v>
      </c>
      <c r="D25" s="93">
        <v>914631</v>
      </c>
      <c r="E25" s="93">
        <v>0</v>
      </c>
      <c r="F25" s="62">
        <f>SUM(C25:E25)</f>
        <v>924171</v>
      </c>
      <c r="G25" s="93">
        <v>79538</v>
      </c>
      <c r="H25" s="93">
        <v>924171</v>
      </c>
      <c r="I25" s="93">
        <v>2333862.611111113</v>
      </c>
      <c r="J25" s="93">
        <v>0</v>
      </c>
      <c r="K25" s="93">
        <v>71126.44444444451</v>
      </c>
      <c r="L25" s="93">
        <v>2262736.166666669</v>
      </c>
      <c r="M25" s="93">
        <v>0</v>
      </c>
      <c r="N25" s="76">
        <f>SUM(K25:M25)</f>
        <v>2333862.6111111133</v>
      </c>
      <c r="O25" s="93">
        <v>0</v>
      </c>
      <c r="P25" s="93">
        <v>2242967.6375819845</v>
      </c>
      <c r="Q25" s="93">
        <v>2242967.6375819845</v>
      </c>
      <c r="R25" s="93">
        <v>8063.802777777784</v>
      </c>
      <c r="S25" s="93">
        <v>234632.8866339871</v>
      </c>
      <c r="T25" s="93">
        <v>0</v>
      </c>
      <c r="U25" s="62">
        <f>SUM(R25:T25)</f>
        <v>242696.68941176488</v>
      </c>
      <c r="V25" s="93">
        <v>8063.802777777784</v>
      </c>
      <c r="W25" s="93">
        <v>234632.8866339871</v>
      </c>
      <c r="X25" s="93">
        <v>0</v>
      </c>
      <c r="Y25" s="62">
        <f>SUM(V25:X25)</f>
        <v>242696.68941176488</v>
      </c>
      <c r="Z25" s="93">
        <v>352546.4900228761</v>
      </c>
      <c r="AA25" s="94">
        <v>352546.4900228761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75" customHeight="1">
      <c r="A26" s="18"/>
      <c r="B26" s="7" t="s">
        <v>3</v>
      </c>
      <c r="C26" s="32">
        <v>1528</v>
      </c>
      <c r="D26" s="129">
        <v>3095</v>
      </c>
      <c r="E26" s="129">
        <v>1350</v>
      </c>
      <c r="F26" s="60">
        <f>SUM(C26:E26)</f>
        <v>5973</v>
      </c>
      <c r="G26" s="129">
        <v>5170</v>
      </c>
      <c r="H26" s="129">
        <v>5973</v>
      </c>
      <c r="I26" s="129">
        <v>716755.7305044074</v>
      </c>
      <c r="J26" s="129">
        <v>0</v>
      </c>
      <c r="K26" s="129">
        <v>176778.28660016463</v>
      </c>
      <c r="L26" s="129">
        <v>385464.6116939093</v>
      </c>
      <c r="M26" s="129">
        <v>121452.91789041126</v>
      </c>
      <c r="N26" s="57">
        <f>SUM(K26:M26)</f>
        <v>683695.8161844851</v>
      </c>
      <c r="O26" s="129">
        <v>0</v>
      </c>
      <c r="P26" s="129">
        <v>726011.3084788341</v>
      </c>
      <c r="Q26" s="129">
        <v>726011.3084788341</v>
      </c>
      <c r="R26" s="129">
        <v>119468.55</v>
      </c>
      <c r="S26" s="129">
        <v>411668.58999999997</v>
      </c>
      <c r="T26" s="129">
        <v>77659.75</v>
      </c>
      <c r="U26" s="60">
        <f>SUM(R26:T26)</f>
        <v>608796.89</v>
      </c>
      <c r="V26" s="129">
        <v>119468.55</v>
      </c>
      <c r="W26" s="129">
        <v>411668.58999999997</v>
      </c>
      <c r="X26" s="129">
        <v>77659.75</v>
      </c>
      <c r="Y26" s="60">
        <f>SUM(V26:X26)</f>
        <v>608796.89</v>
      </c>
      <c r="Z26" s="129">
        <v>589167.2918966722</v>
      </c>
      <c r="AA26" s="130">
        <v>589167.2918966722</v>
      </c>
      <c r="AC26" s="128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30">
        <v>0</v>
      </c>
    </row>
    <row r="27" spans="1:38" ht="24.75" customHeight="1" thickBot="1">
      <c r="A27" s="20"/>
      <c r="B27" s="42" t="s">
        <v>43</v>
      </c>
      <c r="C27" s="33">
        <v>10</v>
      </c>
      <c r="D27" s="119">
        <v>1</v>
      </c>
      <c r="E27" s="119">
        <v>0</v>
      </c>
      <c r="F27" s="71">
        <f>SUM(C27:E27)</f>
        <v>11</v>
      </c>
      <c r="G27" s="119">
        <v>11</v>
      </c>
      <c r="H27" s="48"/>
      <c r="I27" s="119">
        <v>64162.95000000001</v>
      </c>
      <c r="J27" s="119">
        <v>40506.000621428575</v>
      </c>
      <c r="K27" s="119">
        <v>59999.250000000015</v>
      </c>
      <c r="L27" s="119">
        <v>4163.7</v>
      </c>
      <c r="M27" s="119">
        <v>0</v>
      </c>
      <c r="N27" s="83">
        <f>SUM(K27:M27)</f>
        <v>64162.95000000001</v>
      </c>
      <c r="O27" s="119">
        <v>40506.000621428575</v>
      </c>
      <c r="P27" s="119">
        <v>59143.45893361434</v>
      </c>
      <c r="Q27" s="119">
        <v>23093.231302188775</v>
      </c>
      <c r="R27" s="119">
        <v>108223.39</v>
      </c>
      <c r="S27" s="119">
        <v>0</v>
      </c>
      <c r="T27" s="119">
        <v>0</v>
      </c>
      <c r="U27" s="71">
        <f>SUM(R27:T27)</f>
        <v>108223.39</v>
      </c>
      <c r="V27" s="119">
        <v>41451.923333333325</v>
      </c>
      <c r="W27" s="119">
        <v>0</v>
      </c>
      <c r="X27" s="119">
        <v>0</v>
      </c>
      <c r="Y27" s="71">
        <f>SUM(V27:X27)</f>
        <v>41451.923333333325</v>
      </c>
      <c r="Z27" s="119">
        <v>-8330.251422071418</v>
      </c>
      <c r="AA27" s="120">
        <v>-4102.599478571148</v>
      </c>
      <c r="AC27" s="124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20">
        <v>0</v>
      </c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2">
        <v>0</v>
      </c>
    </row>
    <row r="29" spans="1:38" ht="24.75" customHeight="1" thickBot="1">
      <c r="A29" s="22" t="s">
        <v>45</v>
      </c>
      <c r="B29" s="43" t="s">
        <v>12</v>
      </c>
      <c r="C29" s="34">
        <v>1</v>
      </c>
      <c r="D29" s="14">
        <v>0</v>
      </c>
      <c r="E29" s="14">
        <v>0</v>
      </c>
      <c r="F29" s="72">
        <f>SUM(C29:E29)</f>
        <v>1</v>
      </c>
      <c r="G29" s="14">
        <v>1</v>
      </c>
      <c r="H29" s="52">
        <v>1</v>
      </c>
      <c r="I29" s="14">
        <v>102816.476</v>
      </c>
      <c r="J29" s="14">
        <v>93207.84464557252</v>
      </c>
      <c r="K29" s="14">
        <v>102816.476</v>
      </c>
      <c r="L29" s="14">
        <v>0</v>
      </c>
      <c r="M29" s="14">
        <v>0</v>
      </c>
      <c r="N29" s="84">
        <f>SUM(K29:M29)</f>
        <v>102816.476</v>
      </c>
      <c r="O29" s="14">
        <v>93207.84464557252</v>
      </c>
      <c r="P29" s="14">
        <v>62816.641501369864</v>
      </c>
      <c r="Q29" s="14">
        <v>5870.478882294046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480.43156772137377</v>
      </c>
      <c r="AA29" s="23">
        <v>480.43156772137377</v>
      </c>
      <c r="AC29" s="5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23">
        <v>0</v>
      </c>
    </row>
    <row r="30" spans="1:38" ht="36" thickBot="1">
      <c r="A30" s="13" t="s">
        <v>46</v>
      </c>
      <c r="B30" s="3" t="s">
        <v>47</v>
      </c>
      <c r="C30" s="31">
        <f>SUM(C31:C32)</f>
        <v>1</v>
      </c>
      <c r="D30" s="114">
        <f>SUM(D31:D32)</f>
        <v>0</v>
      </c>
      <c r="E30" s="114">
        <f>SUM(E31:E32)</f>
        <v>0</v>
      </c>
      <c r="F30" s="70">
        <f>SUM(F31:F32)</f>
        <v>1</v>
      </c>
      <c r="G30" s="114">
        <f>SUM(G31:G32)</f>
        <v>1</v>
      </c>
      <c r="H30" s="47"/>
      <c r="I30" s="114">
        <f aca="true" t="shared" si="7" ref="I30:AA30">SUM(I31:I32)</f>
        <v>46457.6</v>
      </c>
      <c r="J30" s="114">
        <f t="shared" si="7"/>
        <v>42115.94222900763</v>
      </c>
      <c r="K30" s="114">
        <f t="shared" si="7"/>
        <v>46457.6</v>
      </c>
      <c r="L30" s="114">
        <f t="shared" si="7"/>
        <v>0</v>
      </c>
      <c r="M30" s="114">
        <f t="shared" si="7"/>
        <v>0</v>
      </c>
      <c r="N30" s="15">
        <f t="shared" si="7"/>
        <v>46457.6</v>
      </c>
      <c r="O30" s="114">
        <f t="shared" si="7"/>
        <v>42115.94222900763</v>
      </c>
      <c r="P30" s="114">
        <f t="shared" si="7"/>
        <v>28383.684383561646</v>
      </c>
      <c r="Q30" s="114">
        <f t="shared" si="7"/>
        <v>2652.574473784378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-883529.5290794503</v>
      </c>
      <c r="AA30" s="115">
        <f t="shared" si="7"/>
        <v>217.0828885496594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27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3">
        <v>0</v>
      </c>
    </row>
    <row r="32" spans="1:38" ht="42" thickBot="1">
      <c r="A32" s="19"/>
      <c r="B32" s="42" t="s">
        <v>49</v>
      </c>
      <c r="C32" s="30">
        <v>1</v>
      </c>
      <c r="D32" s="135">
        <v>0</v>
      </c>
      <c r="E32" s="135">
        <v>0</v>
      </c>
      <c r="F32" s="59">
        <f>SUM(C32:E32)</f>
        <v>1</v>
      </c>
      <c r="G32" s="135">
        <v>1</v>
      </c>
      <c r="H32" s="127"/>
      <c r="I32" s="135">
        <v>46457.6</v>
      </c>
      <c r="J32" s="135">
        <v>42115.94222900763</v>
      </c>
      <c r="K32" s="135">
        <v>46457.6</v>
      </c>
      <c r="L32" s="135">
        <v>0</v>
      </c>
      <c r="M32" s="135">
        <v>0</v>
      </c>
      <c r="N32" s="56">
        <f>SUM(K32:M32)</f>
        <v>46457.6</v>
      </c>
      <c r="O32" s="135">
        <v>42115.94222900763</v>
      </c>
      <c r="P32" s="135">
        <v>28383.684383561646</v>
      </c>
      <c r="Q32" s="135">
        <v>2652.574473784378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-883529.5290794503</v>
      </c>
      <c r="AA32" s="136">
        <v>217.0828885496594</v>
      </c>
      <c r="AC32" s="134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6">
        <v>0</v>
      </c>
    </row>
    <row r="33" spans="1:38" ht="24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82">
        <f>SUM(K33:M33)</f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2">
        <v>0</v>
      </c>
    </row>
    <row r="34" spans="1:38" ht="36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27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6">
        <v>0</v>
      </c>
    </row>
    <row r="36" spans="1:38" ht="42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6">
        <v>0</v>
      </c>
    </row>
    <row r="37" spans="1:38" ht="15" thickBot="1">
      <c r="A37" s="13" t="s">
        <v>54</v>
      </c>
      <c r="B37" s="3" t="s">
        <v>5</v>
      </c>
      <c r="C37" s="36">
        <v>3234</v>
      </c>
      <c r="D37" s="117">
        <v>63</v>
      </c>
      <c r="E37" s="117">
        <v>70</v>
      </c>
      <c r="F37" s="73">
        <f>SUM(C37:E37)</f>
        <v>3367</v>
      </c>
      <c r="G37" s="117">
        <v>1741</v>
      </c>
      <c r="H37" s="50"/>
      <c r="I37" s="117">
        <v>434835.40670146846</v>
      </c>
      <c r="J37" s="117">
        <v>248120.98910800111</v>
      </c>
      <c r="K37" s="117">
        <v>423553.538201468</v>
      </c>
      <c r="L37" s="117">
        <v>8087.988500000002</v>
      </c>
      <c r="M37" s="117">
        <v>3193.880000000001</v>
      </c>
      <c r="N37" s="85">
        <f>SUM(K37:M37)</f>
        <v>434835.406701468</v>
      </c>
      <c r="O37" s="117">
        <v>248120.98910800111</v>
      </c>
      <c r="P37" s="117">
        <v>520038.9415448292</v>
      </c>
      <c r="Q37" s="117">
        <v>227047.9618053276</v>
      </c>
      <c r="R37" s="117">
        <v>51862.28999999999</v>
      </c>
      <c r="S37" s="117">
        <v>0</v>
      </c>
      <c r="T37" s="117">
        <v>0</v>
      </c>
      <c r="U37" s="73">
        <f>SUM(R37:T37)</f>
        <v>51862.28999999999</v>
      </c>
      <c r="V37" s="117">
        <v>38754.575089184356</v>
      </c>
      <c r="W37" s="117">
        <v>0</v>
      </c>
      <c r="X37" s="117">
        <v>0</v>
      </c>
      <c r="Y37" s="73">
        <f>SUM(V37:X37)</f>
        <v>38754.575089184356</v>
      </c>
      <c r="Z37" s="117">
        <v>58732.7112502747</v>
      </c>
      <c r="AA37" s="118">
        <v>50229.98173343256</v>
      </c>
      <c r="AC37" s="116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8">
        <v>0</v>
      </c>
    </row>
    <row r="38" spans="1:38" ht="24" thickBot="1">
      <c r="A38" s="13" t="s">
        <v>55</v>
      </c>
      <c r="B38" s="3" t="s">
        <v>56</v>
      </c>
      <c r="C38" s="29">
        <v>341</v>
      </c>
      <c r="D38" s="111">
        <v>5455</v>
      </c>
      <c r="E38" s="111">
        <v>2</v>
      </c>
      <c r="F38" s="69">
        <f>SUM(C38:E38)</f>
        <v>5798</v>
      </c>
      <c r="G38" s="111">
        <v>2691</v>
      </c>
      <c r="H38" s="51"/>
      <c r="I38" s="111">
        <v>1053706.8976250822</v>
      </c>
      <c r="J38" s="111">
        <v>536751.4267606377</v>
      </c>
      <c r="K38" s="111">
        <v>481744.7779239125</v>
      </c>
      <c r="L38" s="111">
        <v>386979.68742283207</v>
      </c>
      <c r="M38" s="111">
        <v>16703.86</v>
      </c>
      <c r="N38" s="82">
        <f>SUM(K38:M38)</f>
        <v>885428.3253467445</v>
      </c>
      <c r="O38" s="111">
        <v>486236.18768754904</v>
      </c>
      <c r="P38" s="111">
        <v>1035391.5787902413</v>
      </c>
      <c r="Q38" s="111">
        <v>461141.2507216687</v>
      </c>
      <c r="R38" s="111">
        <v>108748.13</v>
      </c>
      <c r="S38" s="111">
        <v>363698.83</v>
      </c>
      <c r="T38" s="111">
        <v>0</v>
      </c>
      <c r="U38" s="69">
        <f>SUM(R38:T38)</f>
        <v>472446.96</v>
      </c>
      <c r="V38" s="111">
        <v>31969.05563943056</v>
      </c>
      <c r="W38" s="111">
        <v>115581.91100000014</v>
      </c>
      <c r="X38" s="111">
        <v>0</v>
      </c>
      <c r="Y38" s="69">
        <f>SUM(V38:X38)</f>
        <v>147550.9666394307</v>
      </c>
      <c r="Z38" s="111">
        <v>415658.82541868935</v>
      </c>
      <c r="AA38" s="112">
        <v>-72207.46735932083</v>
      </c>
      <c r="AC38" s="110">
        <v>0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1">
        <v>0</v>
      </c>
      <c r="AL38" s="112">
        <v>0</v>
      </c>
    </row>
    <row r="39" spans="1:38" ht="15" thickBot="1">
      <c r="A39" s="13" t="s">
        <v>57</v>
      </c>
      <c r="B39" s="3" t="s">
        <v>6</v>
      </c>
      <c r="C39" s="29">
        <v>37</v>
      </c>
      <c r="D39" s="111">
        <v>12358</v>
      </c>
      <c r="E39" s="111">
        <v>0</v>
      </c>
      <c r="F39" s="69">
        <f>SUM(C39:E39)</f>
        <v>12395</v>
      </c>
      <c r="G39" s="111">
        <v>8802</v>
      </c>
      <c r="H39" s="51"/>
      <c r="I39" s="111">
        <v>588605.2931129631</v>
      </c>
      <c r="J39" s="111">
        <v>407216.51249999995</v>
      </c>
      <c r="K39" s="111">
        <v>410494.38249999995</v>
      </c>
      <c r="L39" s="111">
        <v>132720.41827421368</v>
      </c>
      <c r="M39" s="111">
        <v>0</v>
      </c>
      <c r="N39" s="82">
        <f>SUM(K39:M39)</f>
        <v>543214.8007742136</v>
      </c>
      <c r="O39" s="111">
        <v>407216.51249999995</v>
      </c>
      <c r="P39" s="111">
        <v>1012193.4086518518</v>
      </c>
      <c r="Q39" s="111">
        <v>378698.97284763004</v>
      </c>
      <c r="R39" s="111">
        <v>0</v>
      </c>
      <c r="S39" s="111">
        <v>5180.65</v>
      </c>
      <c r="T39" s="111">
        <v>0</v>
      </c>
      <c r="U39" s="69">
        <f>SUM(R39:T39)</f>
        <v>5180.65</v>
      </c>
      <c r="V39" s="111">
        <v>0</v>
      </c>
      <c r="W39" s="111">
        <v>5180.65</v>
      </c>
      <c r="X39" s="111">
        <v>0</v>
      </c>
      <c r="Y39" s="69">
        <f>SUM(V39:X39)</f>
        <v>5180.65</v>
      </c>
      <c r="Z39" s="111">
        <v>-24496.51802428909</v>
      </c>
      <c r="AA39" s="112">
        <v>-24496.51802428909</v>
      </c>
      <c r="AC39" s="110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2">
        <v>0</v>
      </c>
    </row>
    <row r="40" spans="1:38" ht="15" thickBot="1">
      <c r="A40" s="13" t="s">
        <v>58</v>
      </c>
      <c r="B40" s="3" t="s">
        <v>7</v>
      </c>
      <c r="C40" s="24">
        <f>SUM(C41:C43)</f>
        <v>767</v>
      </c>
      <c r="D40" s="90">
        <f>SUM(D41:D43)</f>
        <v>16</v>
      </c>
      <c r="E40" s="90">
        <f>SUM(E41:E43)</f>
        <v>0</v>
      </c>
      <c r="F40" s="66">
        <f>SUM(F41:F43)</f>
        <v>783</v>
      </c>
      <c r="G40" s="90">
        <f>SUM(G41:G43)</f>
        <v>207</v>
      </c>
      <c r="H40" s="51"/>
      <c r="I40" s="90">
        <f aca="true" t="shared" si="11" ref="I40:AA40">SUM(I41:I43)</f>
        <v>279985.76171313465</v>
      </c>
      <c r="J40" s="90">
        <f t="shared" si="11"/>
        <v>218747.04327680485</v>
      </c>
      <c r="K40" s="90">
        <f t="shared" si="11"/>
        <v>278185.50493482524</v>
      </c>
      <c r="L40" s="90">
        <f t="shared" si="11"/>
        <v>1800</v>
      </c>
      <c r="M40" s="90">
        <f t="shared" si="11"/>
        <v>0</v>
      </c>
      <c r="N40" s="75">
        <f t="shared" si="11"/>
        <v>279985.50493482524</v>
      </c>
      <c r="O40" s="90">
        <f t="shared" si="11"/>
        <v>218746.83990838382</v>
      </c>
      <c r="P40" s="90">
        <f t="shared" si="11"/>
        <v>265237.10382003704</v>
      </c>
      <c r="Q40" s="90">
        <f t="shared" si="11"/>
        <v>59985.3695481184</v>
      </c>
      <c r="R40" s="90">
        <f t="shared" si="11"/>
        <v>87102</v>
      </c>
      <c r="S40" s="90">
        <f t="shared" si="11"/>
        <v>0</v>
      </c>
      <c r="T40" s="90">
        <f t="shared" si="11"/>
        <v>0</v>
      </c>
      <c r="U40" s="66">
        <f t="shared" si="11"/>
        <v>87102</v>
      </c>
      <c r="V40" s="90">
        <f t="shared" si="11"/>
        <v>17420.399999999994</v>
      </c>
      <c r="W40" s="90">
        <f t="shared" si="11"/>
        <v>0</v>
      </c>
      <c r="X40" s="90">
        <f t="shared" si="11"/>
        <v>0</v>
      </c>
      <c r="Y40" s="66">
        <f t="shared" si="11"/>
        <v>17420.399999999994</v>
      </c>
      <c r="Z40" s="90">
        <f t="shared" si="11"/>
        <v>12013.045624762137</v>
      </c>
      <c r="AA40" s="91">
        <f t="shared" si="11"/>
        <v>2686.645624762135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27">
      <c r="A41" s="17"/>
      <c r="B41" s="9" t="s">
        <v>59</v>
      </c>
      <c r="C41" s="37">
        <v>1</v>
      </c>
      <c r="D41" s="122">
        <v>0</v>
      </c>
      <c r="E41" s="122">
        <v>0</v>
      </c>
      <c r="F41" s="74">
        <f>SUM(C41:E41)</f>
        <v>1</v>
      </c>
      <c r="G41" s="122">
        <v>0</v>
      </c>
      <c r="H41" s="49"/>
      <c r="I41" s="122">
        <v>100</v>
      </c>
      <c r="J41" s="122">
        <v>79.2</v>
      </c>
      <c r="K41" s="122">
        <v>100</v>
      </c>
      <c r="L41" s="122">
        <v>0</v>
      </c>
      <c r="M41" s="122">
        <v>0</v>
      </c>
      <c r="N41" s="86">
        <f>SUM(K41:M41)</f>
        <v>100</v>
      </c>
      <c r="O41" s="122">
        <v>79.2</v>
      </c>
      <c r="P41" s="122">
        <v>231.16427432216906</v>
      </c>
      <c r="Q41" s="122">
        <v>48.082169059011164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-4.16</v>
      </c>
      <c r="AA41" s="123">
        <v>-4.16</v>
      </c>
      <c r="AC41" s="121">
        <v>0</v>
      </c>
      <c r="AD41" s="122"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122">
        <v>0</v>
      </c>
      <c r="AK41" s="122">
        <v>0</v>
      </c>
      <c r="AL41" s="123">
        <v>0</v>
      </c>
    </row>
    <row r="42" spans="1:38" ht="27">
      <c r="A42" s="18"/>
      <c r="B42" s="7" t="s">
        <v>60</v>
      </c>
      <c r="C42" s="32">
        <v>758</v>
      </c>
      <c r="D42" s="129">
        <v>16</v>
      </c>
      <c r="E42" s="129">
        <v>0</v>
      </c>
      <c r="F42" s="60">
        <f>SUM(C42:E42)</f>
        <v>774</v>
      </c>
      <c r="G42" s="129">
        <v>203</v>
      </c>
      <c r="H42" s="127"/>
      <c r="I42" s="129">
        <v>258381.73931313463</v>
      </c>
      <c r="J42" s="129">
        <v>201636.65753600484</v>
      </c>
      <c r="K42" s="129">
        <v>256581.48253482522</v>
      </c>
      <c r="L42" s="129">
        <v>1800</v>
      </c>
      <c r="M42" s="129">
        <v>0</v>
      </c>
      <c r="N42" s="57">
        <f>SUM(K42:M42)</f>
        <v>258381.48253482522</v>
      </c>
      <c r="O42" s="129">
        <v>201636.4541675838</v>
      </c>
      <c r="P42" s="129">
        <v>241508.31496596063</v>
      </c>
      <c r="Q42" s="129">
        <v>55049.78146647051</v>
      </c>
      <c r="R42" s="129">
        <v>87102</v>
      </c>
      <c r="S42" s="129">
        <v>0</v>
      </c>
      <c r="T42" s="129">
        <v>0</v>
      </c>
      <c r="U42" s="60">
        <f>SUM(R42:T42)</f>
        <v>87102</v>
      </c>
      <c r="V42" s="129">
        <v>17420.399999999994</v>
      </c>
      <c r="W42" s="129">
        <v>0</v>
      </c>
      <c r="X42" s="129">
        <v>0</v>
      </c>
      <c r="Y42" s="60">
        <f>SUM(V42:X42)</f>
        <v>17420.399999999994</v>
      </c>
      <c r="Z42" s="129">
        <v>12087.609818362136</v>
      </c>
      <c r="AA42" s="130">
        <v>2761.2098183621347</v>
      </c>
      <c r="AC42" s="128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0</v>
      </c>
      <c r="AJ42" s="129">
        <v>0</v>
      </c>
      <c r="AK42" s="129">
        <v>0</v>
      </c>
      <c r="AL42" s="130">
        <v>0</v>
      </c>
    </row>
    <row r="43" spans="1:38" ht="15" thickBot="1">
      <c r="A43" s="19"/>
      <c r="B43" s="44" t="s">
        <v>61</v>
      </c>
      <c r="C43" s="33">
        <v>8</v>
      </c>
      <c r="D43" s="119">
        <v>0</v>
      </c>
      <c r="E43" s="119">
        <v>0</v>
      </c>
      <c r="F43" s="71">
        <f>SUM(C43:E43)</f>
        <v>8</v>
      </c>
      <c r="G43" s="119">
        <v>4</v>
      </c>
      <c r="H43" s="48"/>
      <c r="I43" s="119">
        <v>21504.0224</v>
      </c>
      <c r="J43" s="119">
        <v>17031.1857408</v>
      </c>
      <c r="K43" s="119">
        <v>21504.0224</v>
      </c>
      <c r="L43" s="119">
        <v>0</v>
      </c>
      <c r="M43" s="119">
        <v>0</v>
      </c>
      <c r="N43" s="83">
        <f>SUM(K43:M43)</f>
        <v>21504.0224</v>
      </c>
      <c r="O43" s="119">
        <v>17031.1857408</v>
      </c>
      <c r="P43" s="119">
        <v>23497.624579754247</v>
      </c>
      <c r="Q43" s="119">
        <v>4887.505912588884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-70.40419359999981</v>
      </c>
      <c r="AA43" s="120">
        <v>-70.40419359999981</v>
      </c>
      <c r="AC43" s="124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0</v>
      </c>
      <c r="AJ43" s="119">
        <v>0</v>
      </c>
      <c r="AK43" s="119">
        <v>0</v>
      </c>
      <c r="AL43" s="120">
        <v>0</v>
      </c>
    </row>
    <row r="44" spans="1:38" ht="1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2">
        <v>0</v>
      </c>
    </row>
    <row r="45" spans="1:38" ht="36" thickBot="1">
      <c r="A45" s="13" t="s">
        <v>63</v>
      </c>
      <c r="B45" s="3" t="s">
        <v>64</v>
      </c>
      <c r="C45" s="31">
        <f>SUM(C46:C48)</f>
        <v>105</v>
      </c>
      <c r="D45" s="114">
        <f>SUM(D46:D48)</f>
        <v>75</v>
      </c>
      <c r="E45" s="114">
        <f>SUM(E46:E48)</f>
        <v>0</v>
      </c>
      <c r="F45" s="70">
        <f>SUM(F46:F48)</f>
        <v>180</v>
      </c>
      <c r="G45" s="114">
        <f>SUM(G46:G48)</f>
        <v>164</v>
      </c>
      <c r="H45" s="51"/>
      <c r="I45" s="114">
        <f aca="true" t="shared" si="13" ref="I45:AA45">SUM(I46:I48)</f>
        <v>241472.86857808218</v>
      </c>
      <c r="J45" s="114">
        <f t="shared" si="13"/>
        <v>88590.996608625</v>
      </c>
      <c r="K45" s="114">
        <f t="shared" si="13"/>
        <v>227478.75994794516</v>
      </c>
      <c r="L45" s="114">
        <f t="shared" si="13"/>
        <v>13820.84808980213</v>
      </c>
      <c r="M45" s="114">
        <f t="shared" si="13"/>
        <v>0</v>
      </c>
      <c r="N45" s="15">
        <f t="shared" si="13"/>
        <v>241299.6080377473</v>
      </c>
      <c r="O45" s="114">
        <f t="shared" si="13"/>
        <v>88590.996608625</v>
      </c>
      <c r="P45" s="114">
        <f t="shared" si="13"/>
        <v>215290.8403683673</v>
      </c>
      <c r="Q45" s="114">
        <f t="shared" si="13"/>
        <v>140591.67943628383</v>
      </c>
      <c r="R45" s="114">
        <f t="shared" si="13"/>
        <v>5639.69</v>
      </c>
      <c r="S45" s="114">
        <f t="shared" si="13"/>
        <v>0</v>
      </c>
      <c r="T45" s="114">
        <f t="shared" si="13"/>
        <v>0</v>
      </c>
      <c r="U45" s="70">
        <f t="shared" si="13"/>
        <v>5639.69</v>
      </c>
      <c r="V45" s="114">
        <f t="shared" si="13"/>
        <v>5639.69</v>
      </c>
      <c r="W45" s="114">
        <f t="shared" si="13"/>
        <v>0</v>
      </c>
      <c r="X45" s="114">
        <f t="shared" si="13"/>
        <v>0</v>
      </c>
      <c r="Y45" s="70">
        <f t="shared" si="13"/>
        <v>5639.69</v>
      </c>
      <c r="Z45" s="114">
        <f t="shared" si="13"/>
        <v>-345208.2986953533</v>
      </c>
      <c r="AA45" s="115">
        <f t="shared" si="13"/>
        <v>236966.48630464703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4.25">
      <c r="A46" s="17"/>
      <c r="B46" s="10" t="s">
        <v>65</v>
      </c>
      <c r="C46" s="35">
        <v>48</v>
      </c>
      <c r="D46" s="132">
        <v>27</v>
      </c>
      <c r="E46" s="132">
        <v>0</v>
      </c>
      <c r="F46" s="61">
        <f>SUM(C46:E46)</f>
        <v>75</v>
      </c>
      <c r="G46" s="132">
        <v>74</v>
      </c>
      <c r="H46" s="49"/>
      <c r="I46" s="132">
        <v>55850.63917808219</v>
      </c>
      <c r="J46" s="132">
        <v>11049.998827</v>
      </c>
      <c r="K46" s="132">
        <v>49856.9405479452</v>
      </c>
      <c r="L46" s="132">
        <v>5900</v>
      </c>
      <c r="M46" s="132">
        <v>0</v>
      </c>
      <c r="N46" s="58">
        <f>SUM(K46:M46)</f>
        <v>55756.9405479452</v>
      </c>
      <c r="O46" s="132">
        <v>11049.998827</v>
      </c>
      <c r="P46" s="132">
        <v>59320.61633382511</v>
      </c>
      <c r="Q46" s="132">
        <v>46090.95882674895</v>
      </c>
      <c r="R46" s="132">
        <v>5639.69</v>
      </c>
      <c r="S46" s="132">
        <v>0</v>
      </c>
      <c r="T46" s="132">
        <v>0</v>
      </c>
      <c r="U46" s="61">
        <f>SUM(R46:T46)</f>
        <v>5639.69</v>
      </c>
      <c r="V46" s="132">
        <v>5639.69</v>
      </c>
      <c r="W46" s="132">
        <v>0</v>
      </c>
      <c r="X46" s="132">
        <v>0</v>
      </c>
      <c r="Y46" s="61">
        <f>SUM(V46:X46)</f>
        <v>5639.69</v>
      </c>
      <c r="Z46" s="132">
        <v>-20507.41127084922</v>
      </c>
      <c r="AA46" s="133">
        <v>4837.588729150779</v>
      </c>
      <c r="AC46" s="131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3">
        <v>0</v>
      </c>
    </row>
    <row r="47" spans="1:38" ht="14.25">
      <c r="A47" s="18"/>
      <c r="B47" s="45" t="s">
        <v>66</v>
      </c>
      <c r="C47" s="126">
        <v>9</v>
      </c>
      <c r="D47" s="96">
        <v>0</v>
      </c>
      <c r="E47" s="96">
        <v>0</v>
      </c>
      <c r="F47" s="63">
        <f>SUM(C47:E47)</f>
        <v>9</v>
      </c>
      <c r="G47" s="96">
        <v>4</v>
      </c>
      <c r="H47" s="127"/>
      <c r="I47" s="96">
        <v>40249.5844</v>
      </c>
      <c r="J47" s="96">
        <v>19791.410282875004</v>
      </c>
      <c r="K47" s="96">
        <v>40249.5844</v>
      </c>
      <c r="L47" s="96">
        <v>0</v>
      </c>
      <c r="M47" s="96">
        <v>0</v>
      </c>
      <c r="N47" s="77">
        <f>SUM(K47:M47)</f>
        <v>40249.5844</v>
      </c>
      <c r="O47" s="96">
        <v>19791.410282875004</v>
      </c>
      <c r="P47" s="96">
        <v>25875.44535788825</v>
      </c>
      <c r="Q47" s="96">
        <v>13833.269095284813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587.1492558562499</v>
      </c>
      <c r="AA47" s="97">
        <v>587.1492558562499</v>
      </c>
      <c r="AC47" s="95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0</v>
      </c>
    </row>
    <row r="48" spans="1:38" ht="15" thickBot="1">
      <c r="A48" s="19"/>
      <c r="B48" s="11" t="s">
        <v>67</v>
      </c>
      <c r="C48" s="33">
        <v>48</v>
      </c>
      <c r="D48" s="119">
        <v>48</v>
      </c>
      <c r="E48" s="119">
        <v>0</v>
      </c>
      <c r="F48" s="71">
        <f>SUM(C48:E48)</f>
        <v>96</v>
      </c>
      <c r="G48" s="119">
        <v>86</v>
      </c>
      <c r="H48" s="127"/>
      <c r="I48" s="119">
        <v>145372.645</v>
      </c>
      <c r="J48" s="119">
        <v>57749.58749875</v>
      </c>
      <c r="K48" s="119">
        <v>137372.23499999996</v>
      </c>
      <c r="L48" s="119">
        <v>7920.848089802131</v>
      </c>
      <c r="M48" s="119">
        <v>0</v>
      </c>
      <c r="N48" s="83">
        <f>SUM(K48:M48)</f>
        <v>145293.0830898021</v>
      </c>
      <c r="O48" s="119">
        <v>57749.58749875</v>
      </c>
      <c r="P48" s="119">
        <v>130094.77867665394</v>
      </c>
      <c r="Q48" s="119">
        <v>80667.45151425005</v>
      </c>
      <c r="R48" s="119">
        <v>0</v>
      </c>
      <c r="S48" s="119">
        <v>0</v>
      </c>
      <c r="T48" s="119">
        <v>0</v>
      </c>
      <c r="U48" s="71">
        <f>SUM(R48:T48)</f>
        <v>0</v>
      </c>
      <c r="V48" s="119">
        <v>0</v>
      </c>
      <c r="W48" s="119">
        <v>0</v>
      </c>
      <c r="X48" s="119">
        <v>0</v>
      </c>
      <c r="Y48" s="71">
        <f>SUM(V48:X48)</f>
        <v>0</v>
      </c>
      <c r="Z48" s="119">
        <v>-325288.0366803604</v>
      </c>
      <c r="AA48" s="120">
        <v>231541.74831964</v>
      </c>
      <c r="AC48" s="124">
        <v>0</v>
      </c>
      <c r="AD48" s="119">
        <v>0</v>
      </c>
      <c r="AE48" s="119">
        <v>0</v>
      </c>
      <c r="AF48" s="119">
        <v>0</v>
      </c>
      <c r="AG48" s="119">
        <v>0</v>
      </c>
      <c r="AH48" s="119">
        <v>0</v>
      </c>
      <c r="AI48" s="119">
        <v>0</v>
      </c>
      <c r="AJ48" s="119">
        <v>0</v>
      </c>
      <c r="AK48" s="119">
        <v>0</v>
      </c>
      <c r="AL48" s="120">
        <v>0</v>
      </c>
    </row>
    <row r="49" spans="1:38" ht="1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8">
        <v>0</v>
      </c>
    </row>
    <row r="50" spans="1:38" ht="14.25" thickBot="1">
      <c r="A50" s="259" t="s">
        <v>69</v>
      </c>
      <c r="B50" s="260"/>
      <c r="C50" s="38">
        <f>C11+C16+C17+C20+C21+C24+C28+C29+C30+C33+C34+C37+C38+C39+C40+C44+C45+C49</f>
        <v>64482</v>
      </c>
      <c r="D50" s="15">
        <f aca="true" t="shared" si="15" ref="D50:AL50">D11+D16+D17+D20+D21+D24+D28+D29+D30+D33+D34+D37+D38+D39+D40+D44+D45+D49</f>
        <v>1009887</v>
      </c>
      <c r="E50" s="15">
        <f t="shared" si="15"/>
        <v>11103</v>
      </c>
      <c r="F50" s="15">
        <f t="shared" si="15"/>
        <v>1085472</v>
      </c>
      <c r="G50" s="15">
        <f t="shared" si="15"/>
        <v>151582</v>
      </c>
      <c r="H50" s="15">
        <f t="shared" si="15"/>
        <v>936156</v>
      </c>
      <c r="I50" s="15">
        <f t="shared" si="15"/>
        <v>20168723.18398088</v>
      </c>
      <c r="J50" s="15">
        <f t="shared" si="15"/>
        <v>8201619.404946567</v>
      </c>
      <c r="K50" s="15">
        <f t="shared" si="15"/>
        <v>9195271.787960509</v>
      </c>
      <c r="L50" s="15">
        <f t="shared" si="15"/>
        <v>7936792.719005019</v>
      </c>
      <c r="M50" s="15">
        <f t="shared" si="15"/>
        <v>2086963.4526902817</v>
      </c>
      <c r="N50" s="15">
        <f t="shared" si="15"/>
        <v>19219027.959655814</v>
      </c>
      <c r="O50" s="15">
        <f t="shared" si="15"/>
        <v>7426949.156862774</v>
      </c>
      <c r="P50" s="15">
        <f t="shared" si="15"/>
        <v>19615168.307772357</v>
      </c>
      <c r="Q50" s="15">
        <f t="shared" si="15"/>
        <v>12024870.595319768</v>
      </c>
      <c r="R50" s="15">
        <f t="shared" si="15"/>
        <v>7631576.81665528</v>
      </c>
      <c r="S50" s="15">
        <f t="shared" si="15"/>
        <v>3906321.697275312</v>
      </c>
      <c r="T50" s="15">
        <f t="shared" si="15"/>
        <v>1655878.7220889519</v>
      </c>
      <c r="U50" s="15">
        <f t="shared" si="15"/>
        <v>13193777.236019544</v>
      </c>
      <c r="V50" s="15">
        <f t="shared" si="15"/>
        <v>3896517.050462822</v>
      </c>
      <c r="W50" s="15">
        <f t="shared" si="15"/>
        <v>2339116.856212371</v>
      </c>
      <c r="X50" s="15">
        <f t="shared" si="15"/>
        <v>917403.4926043221</v>
      </c>
      <c r="Y50" s="15">
        <f t="shared" si="15"/>
        <v>7153037.399279517</v>
      </c>
      <c r="Z50" s="15">
        <f t="shared" si="15"/>
        <v>10864007.467630208</v>
      </c>
      <c r="AA50" s="16">
        <f t="shared" si="15"/>
        <v>6769715.628221189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Ana Doliashvili</cp:lastModifiedBy>
  <cp:lastPrinted>2017-10-18T12:38:28Z</cp:lastPrinted>
  <dcterms:created xsi:type="dcterms:W3CDTF">1996-10-14T23:33:28Z</dcterms:created>
  <dcterms:modified xsi:type="dcterms:W3CDTF">2023-03-08T12:24:12Z</dcterms:modified>
  <cp:category/>
  <cp:version/>
  <cp:contentType/>
  <cp:contentStatus/>
</cp:coreProperties>
</file>