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'BS'!$B$2:$E$59</definedName>
    <definedName name="_xlnm.Print_Area" localSheetId="1">'IS'!$B$1:$E$81</definedName>
  </definedNames>
  <calcPr calcMode="manual"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<sst xmlns="http://schemas.openxmlformats.org/spreadsheetml/2006/main" count="330" uniqueCount="245">
  <si>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</si>
  <si>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</si>
  <si>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</si>
  <si>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</si>
  <si>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</si>
  <si>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</si>
  <si>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</si>
  <si>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</si>
  <si>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</si>
  <si>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</si>
  <si>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</si>
  <si>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</si>
  <si>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</si>
  <si>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</si>
  <si>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</si>
  <si>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</si>
  <si>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</si>
  <si>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</si>
  <si>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</si>
  <si>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</si>
  <si>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</si>
  <si>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</si>
  <si>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</si>
  <si>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</si>
  <si>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</si>
  <si>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</si>
  <si>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</si>
  <si>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</si>
  <si>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</si>
  <si>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</si>
  <si>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</si>
  <si>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</si>
  <si>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</si>
  <si>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</si>
  <si>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</si>
  <si>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</si>
  <si>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</si>
  <si>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</si>
  <si>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</si>
  <si>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</si>
  <si>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</si>
  <si>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</si>
  <si>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</si>
  <si>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</si>
  <si>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</si>
  <si>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</si>
  <si>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</si>
  <si>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</si>
  <si>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</si>
  <si>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</si>
  <si>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</si>
  <si>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</si>
  <si>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</si>
  <si>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</si>
  <si>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</si>
  <si>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</si>
  <si>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</si>
  <si>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</si>
  <si>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</si>
  <si>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</si>
  <si>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</si>
  <si>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</si>
  <si>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</si>
  <si>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</si>
  <si>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</si>
  <si>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</si>
  <si>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</si>
  <si>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</si>
  <si>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</si>
  <si>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</si>
  <si>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</si>
  <si>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</si>
  <si>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</si>
  <si>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</si>
  <si>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</si>
  <si>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</si>
  <si>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</si>
  <si>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</si>
  <si>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</si>
  <si>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</si>
  <si>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</si>
  <si>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</si>
  <si>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</si>
  <si>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</si>
  <si>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</si>
  <si>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</si>
  <si>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</si>
  <si>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</si>
  <si>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</si>
  <si>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</si>
  <si>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</si>
  <si>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</si>
  <si>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</si>
  <si>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</si>
  <si>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</si>
  <si>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</si>
  <si>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</si>
  <si>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</si>
  <si>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</si>
  <si>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</si>
  <si>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</si>
  <si>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</si>
  <si>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</si>
  <si>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</si>
  <si>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</si>
  <si>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</si>
  <si>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</si>
  <si>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</si>
  <si>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</si>
  <si>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</si>
  <si>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</si>
  <si>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</si>
  <si>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</si>
  <si>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</si>
  <si>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</si>
  <si>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</si>
  <si>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</si>
  <si>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</si>
  <si>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</si>
  <si>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</si>
  <si>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</si>
  <si>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</si>
  <si>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</si>
  <si>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</si>
  <si>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</si>
  <si>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</si>
  <si>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</si>
  <si>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</si>
  <si>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</si>
  <si>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</si>
  <si>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</si>
  <si>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</si>
  <si>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</si>
  <si>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</si>
  <si>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</si>
  <si>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</si>
  <si>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</si>
  <si>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</si>
  <si>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</si>
  <si>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</si>
  <si>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</si>
  <si>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</si>
  <si>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</si>
  <si>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</si>
  <si>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</si>
  <si>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</si>
  <si>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</si>
  <si>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</si>
  <si>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</si>
  <si>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</si>
  <si>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</si>
  <si>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</si>
  <si>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</si>
  <si>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</si>
  <si>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</si>
  <si>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</si>
  <si>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</si>
  <si>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</si>
  <si>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</si>
  <si>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</si>
  <si>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</si>
  <si>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</si>
  <si>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</si>
  <si>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</si>
  <si>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</si>
  <si>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</si>
  <si>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</si>
  <si>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</si>
  <si>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</si>
  <si>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</si>
  <si>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</si>
  <si>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</si>
  <si>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</si>
  <si>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</si>
  <si>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</si>
  <si>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</si>
  <si>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</si>
  <si>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</si>
  <si>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</si>
  <si>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</si>
  <si>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</si>
  <si>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</si>
  <si>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</si>
  <si>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</si>
  <si>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</si>
  <si>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</si>
  <si>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</si>
  <si>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</si>
  <si>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</si>
  <si>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</si>
  <si>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</si>
  <si>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</si>
  <si>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</si>
  <si>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</si>
  <si>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</si>
  <si>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</si>
  <si>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</si>
  <si>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</si>
  <si>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</si>
  <si>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</si>
  <si>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</si>
  <si>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</si>
  <si>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</si>
  <si>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</si>
  <si>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</si>
  <si>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</si>
  <si>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</si>
  <si>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</si>
  <si>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</si>
  <si>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</si>
  <si>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</si>
  <si>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</si>
  <si>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</si>
  <si>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</si>
  <si>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</si>
  <si>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</si>
  <si>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</si>
  <si>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</si>
  <si>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</si>
  <si>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</si>
  <si>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</si>
  <si>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</si>
  <si>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</si>
  <si>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</si>
  <si>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</si>
  <si>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</si>
  <si>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</si>
  <si>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</si>
  <si>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</si>
  <si>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</si>
  <si>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</si>
  <si>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</si>
  <si>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</si>
  <si>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</si>
  <si>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</si>
  <si>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</si>
  <si>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</si>
  <si>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</si>
  <si>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</si>
  <si>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</si>
  <si>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</si>
  <si>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</si>
  <si>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"სადაზღვევო კომპანია აი სი ჯგუფი"</t>
  </si>
  <si>
    <t>ანგარიშგების პერიოდი: 01/01/2018 - 30/06/2018</t>
  </si>
  <si>
    <t>ანგარიშგების თარიღი: 30/06/2018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</si>
</sst>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lizbarashvili\Reporting_Unit\NBG\Supervision_Support\098_NBG_2018_Mar\Reporting_Forms_Mar_2018_Corrected_1\finansuri%20angarishgebis%20danarti%20N%201(IC%20Group,%2031.03.2018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lizbarashvili\Reporting_Unit\NBG\Supervision_Support\098_NBG_2018_Mar\Reporting_Forms_Mar_2018_Corrected_1\kvartaluri%20statistikuri%20angarishi,%20dazgveva%20(IC%20Group,%2031.03.2018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lizbarashvili\Reporting_Unit\NBG\Supervision_Support\098_NBG_2018_Mar\Reporting_Forms_Mar_2018_Corrected_1\kvartaluri%20statistikuri%20angarishi,%20migebuli%20gadazgveva%20(IC%20Group,%2031.03.2018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lizbarashvili\Reporting_Unit\NBG\NBG_Sent_Reports\110_Reporting_Forms_IC_Group_30.06.2018\finansuri%20angarishgebis%20danarti%20N%201(IC%20Group,%2030.06.2018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lizbarashvili\Reporting_Unit\NBG\NBG_Sent_Reports\110_Reporting_Forms_IC_Group_30.06.2018\kvartaluri%20statistikuri%20angarishi,%20dazgveva%20(IC%20Group,%2030.06.2018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lizbarashvili\Reporting_Unit\NBG\NBG_Sent_Reports\110_Reporting_Forms_IC_Group_30.06.2018\kvartaluri%20statistikuri%20angarishi,%20migebuli%20gadazgveva%20(IC%20Group,%2030.06.201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Sheet1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მიღ. გადაზღვევა"/>
      <sheetName val="მიღ. გადაზღ. 100% რეტროცესიით"/>
      <sheetName val="სულ მიღ. გადაზღვევა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მიღ. გადაზღვევა"/>
      <sheetName val="მიღ. გადაზღ. 100% რეტროცესიით"/>
      <sheetName val="სულ მიღ. გადაზღვევ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7" customFormat="1" ht="15">
      <c r="B2" s="239" t="s">
        <v>242</v>
      </c>
      <c r="C2" s="239"/>
      <c r="D2" s="233"/>
      <c r="E2" s="238" t="s">
        <v>237</v>
      </c>
    </row>
    <row r="3" spans="2:5" s="237" customFormat="1" ht="15">
      <c r="B3" s="243" t="s">
        <v>244</v>
      </c>
      <c r="C3" s="243"/>
      <c r="D3" s="243"/>
      <c r="E3" s="243"/>
    </row>
    <row r="4" spans="2:3" ht="15">
      <c r="B4" s="139"/>
      <c r="C4" s="139"/>
    </row>
    <row r="5" spans="2:5" ht="18" customHeight="1">
      <c r="B5" s="140"/>
      <c r="C5" s="244" t="s">
        <v>84</v>
      </c>
      <c r="D5" s="245"/>
      <c r="E5" s="245"/>
    </row>
    <row r="6" ht="15.75" thickBot="1">
      <c r="E6" s="188" t="s">
        <v>85</v>
      </c>
    </row>
    <row r="7" spans="2:5" s="146" customFormat="1" ht="30.75" thickBot="1">
      <c r="B7" s="141" t="s">
        <v>86</v>
      </c>
      <c r="C7" s="142" t="s">
        <v>87</v>
      </c>
      <c r="D7" s="143"/>
      <c r="E7" s="144" t="s">
        <v>88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1" t="s">
        <v>89</v>
      </c>
      <c r="D9" s="241"/>
      <c r="E9" s="241"/>
    </row>
    <row r="10" spans="2:5" s="156" customFormat="1" ht="15" customHeight="1">
      <c r="B10" s="151" t="s">
        <v>90</v>
      </c>
      <c r="C10" s="152">
        <v>1</v>
      </c>
      <c r="D10" s="153" t="s">
        <v>241</v>
      </c>
      <c r="E10" s="154">
        <v>140813.632715</v>
      </c>
    </row>
    <row r="11" spans="2:5" s="156" customFormat="1" ht="15" customHeight="1">
      <c r="B11" s="157" t="s">
        <v>91</v>
      </c>
      <c r="C11" s="158">
        <v>2</v>
      </c>
      <c r="D11" s="159" t="s">
        <v>92</v>
      </c>
      <c r="E11" s="160">
        <v>4120420.579639397</v>
      </c>
    </row>
    <row r="12" spans="2:5" s="156" customFormat="1" ht="15" customHeight="1">
      <c r="B12" s="157" t="s">
        <v>93</v>
      </c>
      <c r="C12" s="158">
        <v>3</v>
      </c>
      <c r="D12" s="159" t="s">
        <v>94</v>
      </c>
      <c r="E12" s="160">
        <v>32343.987</v>
      </c>
    </row>
    <row r="13" spans="2:5" s="156" customFormat="1" ht="15" customHeight="1">
      <c r="B13" s="157" t="s">
        <v>95</v>
      </c>
      <c r="C13" s="158">
        <v>4</v>
      </c>
      <c r="D13" s="162" t="s">
        <v>96</v>
      </c>
      <c r="E13" s="160">
        <v>0</v>
      </c>
    </row>
    <row r="14" spans="2:5" s="156" customFormat="1" ht="30">
      <c r="B14" s="157" t="s">
        <v>97</v>
      </c>
      <c r="C14" s="158">
        <v>5</v>
      </c>
      <c r="D14" s="163" t="s">
        <v>98</v>
      </c>
      <c r="E14" s="160">
        <v>0</v>
      </c>
    </row>
    <row r="15" spans="2:5" s="156" customFormat="1" ht="15" customHeight="1">
      <c r="B15" s="157" t="s">
        <v>99</v>
      </c>
      <c r="C15" s="158">
        <v>6</v>
      </c>
      <c r="D15" s="162" t="s">
        <v>100</v>
      </c>
      <c r="E15" s="160">
        <v>3781977.11951226</v>
      </c>
    </row>
    <row r="16" spans="2:5" s="156" customFormat="1" ht="15" customHeight="1">
      <c r="B16" s="157" t="s">
        <v>101</v>
      </c>
      <c r="C16" s="158">
        <v>7</v>
      </c>
      <c r="D16" s="159" t="s">
        <v>102</v>
      </c>
      <c r="E16" s="160">
        <v>2568033.42916502</v>
      </c>
    </row>
    <row r="17" spans="2:5" s="156" customFormat="1" ht="15" customHeight="1">
      <c r="B17" s="157" t="s">
        <v>103</v>
      </c>
      <c r="C17" s="158">
        <v>8</v>
      </c>
      <c r="D17" s="162" t="s">
        <v>104</v>
      </c>
      <c r="E17" s="160">
        <v>27958.719999999972</v>
      </c>
    </row>
    <row r="18" spans="2:5" s="156" customFormat="1" ht="15" customHeight="1">
      <c r="B18" s="157" t="s">
        <v>105</v>
      </c>
      <c r="C18" s="158">
        <v>9</v>
      </c>
      <c r="D18" s="159" t="s">
        <v>106</v>
      </c>
      <c r="E18" s="160">
        <v>0</v>
      </c>
    </row>
    <row r="19" spans="2:5" s="156" customFormat="1" ht="15" customHeight="1">
      <c r="B19" s="157" t="s">
        <v>107</v>
      </c>
      <c r="C19" s="158">
        <v>10</v>
      </c>
      <c r="D19" s="159" t="s">
        <v>108</v>
      </c>
      <c r="E19" s="160">
        <v>0</v>
      </c>
    </row>
    <row r="20" spans="2:5" s="156" customFormat="1" ht="15" customHeight="1">
      <c r="B20" s="157" t="s">
        <v>109</v>
      </c>
      <c r="C20" s="158">
        <v>11</v>
      </c>
      <c r="D20" s="159" t="s">
        <v>110</v>
      </c>
      <c r="E20" s="160">
        <v>1929387.33206735</v>
      </c>
    </row>
    <row r="21" spans="2:5" s="156" customFormat="1" ht="15" customHeight="1">
      <c r="B21" s="157" t="s">
        <v>111</v>
      </c>
      <c r="C21" s="158">
        <v>12</v>
      </c>
      <c r="D21" s="159" t="s">
        <v>112</v>
      </c>
      <c r="E21" s="160">
        <v>5878969.056836606</v>
      </c>
    </row>
    <row r="22" spans="2:5" s="156" customFormat="1" ht="15" customHeight="1">
      <c r="B22" s="157" t="s">
        <v>113</v>
      </c>
      <c r="C22" s="158">
        <v>13</v>
      </c>
      <c r="D22" s="159" t="s">
        <v>114</v>
      </c>
      <c r="E22" s="160">
        <v>484458.11371283553</v>
      </c>
    </row>
    <row r="23" spans="2:5" s="156" customFormat="1" ht="15" customHeight="1">
      <c r="B23" s="157" t="s">
        <v>115</v>
      </c>
      <c r="C23" s="158">
        <v>14</v>
      </c>
      <c r="D23" s="159" t="s">
        <v>116</v>
      </c>
      <c r="E23" s="160">
        <v>1453514.6575648978</v>
      </c>
    </row>
    <row r="24" spans="2:5" s="156" customFormat="1" ht="15" customHeight="1">
      <c r="B24" s="157" t="s">
        <v>117</v>
      </c>
      <c r="C24" s="158">
        <v>15</v>
      </c>
      <c r="D24" s="159" t="s">
        <v>118</v>
      </c>
      <c r="E24" s="160">
        <v>0</v>
      </c>
    </row>
    <row r="25" spans="2:5" s="156" customFormat="1" ht="15" customHeight="1">
      <c r="B25" s="157" t="s">
        <v>119</v>
      </c>
      <c r="C25" s="158">
        <v>16</v>
      </c>
      <c r="D25" s="159" t="s">
        <v>120</v>
      </c>
      <c r="E25" s="160">
        <v>25096.797048495704</v>
      </c>
    </row>
    <row r="26" spans="2:5" s="156" customFormat="1" ht="15" customHeight="1">
      <c r="B26" s="157" t="s">
        <v>121</v>
      </c>
      <c r="C26" s="158">
        <v>17</v>
      </c>
      <c r="D26" s="159" t="s">
        <v>122</v>
      </c>
      <c r="E26" s="160">
        <v>2133028.0799999996</v>
      </c>
    </row>
    <row r="27" spans="2:5" s="156" customFormat="1" ht="15" customHeight="1">
      <c r="B27" s="157" t="s">
        <v>123</v>
      </c>
      <c r="C27" s="158">
        <v>18</v>
      </c>
      <c r="D27" s="164" t="s">
        <v>124</v>
      </c>
      <c r="E27" s="160">
        <v>564669.0024482342</v>
      </c>
    </row>
    <row r="28" spans="2:5" s="169" customFormat="1" ht="15" customHeight="1" thickBot="1">
      <c r="B28" s="165" t="s">
        <v>125</v>
      </c>
      <c r="C28" s="166">
        <v>19</v>
      </c>
      <c r="D28" s="167" t="s">
        <v>126</v>
      </c>
      <c r="E28" s="168">
        <f>SUM(E10:E27)</f>
        <v>23140670.507710095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1" t="s">
        <v>127</v>
      </c>
      <c r="D30" s="241"/>
      <c r="E30" s="241"/>
    </row>
    <row r="31" spans="2:5" s="156" customFormat="1" ht="15" customHeight="1">
      <c r="B31" s="151" t="s">
        <v>128</v>
      </c>
      <c r="C31" s="152">
        <v>20</v>
      </c>
      <c r="D31" s="174" t="s">
        <v>129</v>
      </c>
      <c r="E31" s="154">
        <v>11314749.6683743</v>
      </c>
    </row>
    <row r="32" spans="2:5" s="156" customFormat="1" ht="15" customHeight="1">
      <c r="B32" s="157" t="s">
        <v>130</v>
      </c>
      <c r="C32" s="158">
        <v>21</v>
      </c>
      <c r="D32" s="175" t="s">
        <v>131</v>
      </c>
      <c r="E32" s="160">
        <v>2718036.02696939</v>
      </c>
    </row>
    <row r="33" spans="2:5" s="156" customFormat="1" ht="15" customHeight="1">
      <c r="B33" s="157" t="s">
        <v>132</v>
      </c>
      <c r="C33" s="158">
        <v>22</v>
      </c>
      <c r="D33" s="162" t="s">
        <v>133</v>
      </c>
      <c r="E33" s="160">
        <v>0</v>
      </c>
    </row>
    <row r="34" spans="2:5" s="156" customFormat="1" ht="15" customHeight="1">
      <c r="B34" s="157" t="s">
        <v>134</v>
      </c>
      <c r="C34" s="158">
        <v>23</v>
      </c>
      <c r="D34" s="175" t="s">
        <v>135</v>
      </c>
      <c r="E34" s="160">
        <v>987607.8072317984</v>
      </c>
    </row>
    <row r="35" spans="2:5" s="156" customFormat="1" ht="15" customHeight="1">
      <c r="B35" s="157" t="s">
        <v>136</v>
      </c>
      <c r="C35" s="158">
        <v>24</v>
      </c>
      <c r="D35" s="175" t="s">
        <v>137</v>
      </c>
      <c r="E35" s="160">
        <v>0</v>
      </c>
    </row>
    <row r="36" spans="2:5" s="156" customFormat="1" ht="15" customHeight="1">
      <c r="B36" s="157" t="s">
        <v>138</v>
      </c>
      <c r="C36" s="158">
        <v>25</v>
      </c>
      <c r="D36" s="175" t="s">
        <v>139</v>
      </c>
      <c r="E36" s="160">
        <v>0</v>
      </c>
    </row>
    <row r="37" spans="2:5" s="156" customFormat="1" ht="15" customHeight="1">
      <c r="B37" s="157" t="s">
        <v>140</v>
      </c>
      <c r="C37" s="158">
        <v>26</v>
      </c>
      <c r="D37" s="175" t="s">
        <v>141</v>
      </c>
      <c r="E37" s="160">
        <v>0</v>
      </c>
    </row>
    <row r="38" spans="2:5" s="156" customFormat="1" ht="15" customHeight="1">
      <c r="B38" s="157" t="s">
        <v>142</v>
      </c>
      <c r="C38" s="158">
        <v>27</v>
      </c>
      <c r="D38" s="175" t="s">
        <v>143</v>
      </c>
      <c r="E38" s="160">
        <v>298367.95311260514</v>
      </c>
    </row>
    <row r="39" spans="2:5" s="156" customFormat="1" ht="15" customHeight="1">
      <c r="B39" s="157" t="s">
        <v>144</v>
      </c>
      <c r="C39" s="158">
        <v>28</v>
      </c>
      <c r="D39" s="175" t="s">
        <v>145</v>
      </c>
      <c r="E39" s="160">
        <v>0</v>
      </c>
    </row>
    <row r="40" spans="2:5" s="156" customFormat="1" ht="15" customHeight="1">
      <c r="B40" s="157" t="s">
        <v>146</v>
      </c>
      <c r="C40" s="158">
        <v>29</v>
      </c>
      <c r="D40" s="175" t="s">
        <v>147</v>
      </c>
      <c r="E40" s="160">
        <v>1308877.044939962</v>
      </c>
    </row>
    <row r="41" spans="2:5" s="169" customFormat="1" ht="15" customHeight="1" thickBot="1">
      <c r="B41" s="165" t="s">
        <v>148</v>
      </c>
      <c r="C41" s="166">
        <v>30</v>
      </c>
      <c r="D41" s="176" t="s">
        <v>149</v>
      </c>
      <c r="E41" s="168">
        <f>SUM(E31:E40)</f>
        <v>16627638.500628056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1" t="s">
        <v>150</v>
      </c>
      <c r="D43" s="241"/>
      <c r="E43" s="241"/>
    </row>
    <row r="44" spans="2:5" s="156" customFormat="1" ht="15" customHeight="1">
      <c r="B44" s="151" t="s">
        <v>151</v>
      </c>
      <c r="C44" s="152">
        <v>31</v>
      </c>
      <c r="D44" s="174" t="s">
        <v>152</v>
      </c>
      <c r="E44" s="154">
        <v>2325444</v>
      </c>
    </row>
    <row r="45" spans="2:5" s="156" customFormat="1" ht="15" customHeight="1">
      <c r="B45" s="157" t="s">
        <v>153</v>
      </c>
      <c r="C45" s="158">
        <v>32</v>
      </c>
      <c r="D45" s="175" t="s">
        <v>154</v>
      </c>
      <c r="E45" s="160">
        <v>1964556</v>
      </c>
    </row>
    <row r="46" spans="2:5" s="156" customFormat="1" ht="15" customHeight="1">
      <c r="B46" s="157" t="s">
        <v>155</v>
      </c>
      <c r="C46" s="158">
        <v>33</v>
      </c>
      <c r="D46" s="175" t="s">
        <v>156</v>
      </c>
      <c r="E46" s="160">
        <v>0</v>
      </c>
    </row>
    <row r="47" spans="2:5" s="156" customFormat="1" ht="15" customHeight="1">
      <c r="B47" s="157" t="s">
        <v>157</v>
      </c>
      <c r="C47" s="158">
        <v>34</v>
      </c>
      <c r="D47" s="175" t="s">
        <v>158</v>
      </c>
      <c r="E47" s="160">
        <v>3243722.743146269</v>
      </c>
    </row>
    <row r="48" spans="2:5" s="156" customFormat="1" ht="15" customHeight="1">
      <c r="B48" s="157" t="s">
        <v>159</v>
      </c>
      <c r="C48" s="158">
        <v>35</v>
      </c>
      <c r="D48" s="175" t="s">
        <v>160</v>
      </c>
      <c r="E48" s="160">
        <v>-1020690.7360642304</v>
      </c>
    </row>
    <row r="49" spans="2:5" s="156" customFormat="1" ht="15" customHeight="1">
      <c r="B49" s="157" t="s">
        <v>161</v>
      </c>
      <c r="C49" s="158">
        <v>36</v>
      </c>
      <c r="D49" s="175" t="s">
        <v>162</v>
      </c>
      <c r="E49" s="160">
        <v>0</v>
      </c>
    </row>
    <row r="50" spans="2:5" s="169" customFormat="1" ht="15" customHeight="1">
      <c r="B50" s="157" t="s">
        <v>163</v>
      </c>
      <c r="C50" s="181">
        <v>37</v>
      </c>
      <c r="D50" s="182" t="s">
        <v>164</v>
      </c>
      <c r="E50" s="183">
        <f>SUM(E44+E45-E46+E47+E48+E49)</f>
        <v>6513032.007082039</v>
      </c>
    </row>
    <row r="51" spans="2:5" s="169" customFormat="1" ht="15" customHeight="1" thickBot="1">
      <c r="B51" s="165" t="s">
        <v>165</v>
      </c>
      <c r="C51" s="184">
        <v>38</v>
      </c>
      <c r="D51" s="185" t="s">
        <v>166</v>
      </c>
      <c r="E51" s="186">
        <f>E41+E50</f>
        <v>23140670.507710095</v>
      </c>
    </row>
    <row r="52" s="187" customFormat="1" ht="15"/>
    <row r="53" s="187" customFormat="1" ht="15"/>
    <row r="54" spans="3:5" ht="15">
      <c r="C54" s="242"/>
      <c r="D54" s="242"/>
      <c r="E54" s="242"/>
    </row>
    <row r="55" spans="3:5" ht="15">
      <c r="C55" s="240"/>
      <c r="D55" s="240"/>
      <c r="E55" s="240"/>
    </row>
    <row r="56" spans="3:5" ht="15">
      <c r="C56" s="242"/>
      <c r="D56" s="242"/>
      <c r="E56" s="242"/>
    </row>
    <row r="57" spans="3:5" ht="15">
      <c r="C57" s="240"/>
      <c r="D57" s="240"/>
      <c r="E57" s="240"/>
    </row>
    <row r="58" spans="3:5" ht="15" customHeight="1">
      <c r="C58" s="242"/>
      <c r="D58" s="242"/>
      <c r="E58" s="242"/>
    </row>
    <row r="59" spans="3:5" ht="15">
      <c r="C59" s="240"/>
      <c r="D59" s="240"/>
      <c r="E59" s="240"/>
    </row>
  </sheetData>
  <sheetProtection/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A1" sqref="A1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156" t="s">
        <v>242</v>
      </c>
      <c r="C1" s="156"/>
      <c r="D1" s="189"/>
      <c r="E1" s="234" t="s">
        <v>238</v>
      </c>
    </row>
    <row r="2" spans="2:5" ht="15" customHeight="1">
      <c r="B2" s="248" t="s">
        <v>243</v>
      </c>
      <c r="C2" s="248"/>
      <c r="D2" s="248"/>
      <c r="E2" s="248"/>
    </row>
    <row r="3" ht="15" customHeight="1"/>
    <row r="4" spans="4:5" s="190" customFormat="1" ht="12.75" customHeight="1">
      <c r="D4" s="249" t="s">
        <v>167</v>
      </c>
      <c r="E4" s="249"/>
    </row>
    <row r="5" ht="15" customHeight="1" thickBot="1">
      <c r="E5" s="232" t="s">
        <v>85</v>
      </c>
    </row>
    <row r="6" spans="2:5" s="193" customFormat="1" ht="45" customHeight="1" thickBot="1">
      <c r="B6" s="141" t="s">
        <v>86</v>
      </c>
      <c r="C6" s="191" t="s">
        <v>87</v>
      </c>
      <c r="D6" s="192"/>
      <c r="E6" s="145" t="s">
        <v>88</v>
      </c>
    </row>
    <row r="7" spans="3:5" s="179" customFormat="1" ht="9" customHeight="1">
      <c r="C7" s="194"/>
      <c r="D7" s="194"/>
      <c r="E7" s="195"/>
    </row>
    <row r="8" spans="3:5" s="179" customFormat="1" ht="15" customHeight="1" thickBot="1">
      <c r="C8" s="246" t="s">
        <v>168</v>
      </c>
      <c r="D8" s="246"/>
      <c r="E8" s="246"/>
    </row>
    <row r="9" spans="2:5" ht="15" customHeight="1">
      <c r="B9" s="196" t="s">
        <v>90</v>
      </c>
      <c r="C9" s="197">
        <v>1</v>
      </c>
      <c r="D9" s="198" t="s">
        <v>169</v>
      </c>
      <c r="E9" s="199">
        <v>4946856.320165692</v>
      </c>
    </row>
    <row r="10" spans="2:5" ht="15" customHeight="1">
      <c r="B10" s="200" t="s">
        <v>91</v>
      </c>
      <c r="C10" s="201">
        <v>2</v>
      </c>
      <c r="D10" s="202" t="s">
        <v>170</v>
      </c>
      <c r="E10" s="203">
        <v>1329366.735676244</v>
      </c>
    </row>
    <row r="11" spans="2:5" ht="15" customHeight="1">
      <c r="B11" s="200" t="s">
        <v>93</v>
      </c>
      <c r="C11" s="201">
        <v>3</v>
      </c>
      <c r="D11" s="204" t="s">
        <v>171</v>
      </c>
      <c r="E11" s="203">
        <v>-179536.07663662417</v>
      </c>
    </row>
    <row r="12" spans="2:5" ht="15" customHeight="1">
      <c r="B12" s="200" t="s">
        <v>95</v>
      </c>
      <c r="C12" s="201">
        <v>4</v>
      </c>
      <c r="D12" s="205" t="s">
        <v>172</v>
      </c>
      <c r="E12" s="203">
        <v>-262023.95860143544</v>
      </c>
    </row>
    <row r="13" spans="2:5" s="156" customFormat="1" ht="15" customHeight="1">
      <c r="B13" s="200" t="s">
        <v>97</v>
      </c>
      <c r="C13" s="158">
        <v>5</v>
      </c>
      <c r="D13" s="159" t="s">
        <v>173</v>
      </c>
      <c r="E13" s="161">
        <f>E9-E10-E11+E12</f>
        <v>3535001.7025246364</v>
      </c>
    </row>
    <row r="14" spans="2:5" ht="15" customHeight="1">
      <c r="B14" s="200" t="s">
        <v>99</v>
      </c>
      <c r="C14" s="201">
        <v>6</v>
      </c>
      <c r="D14" s="202" t="s">
        <v>174</v>
      </c>
      <c r="E14" s="203">
        <v>4646216.708170441</v>
      </c>
    </row>
    <row r="15" spans="2:5" ht="15" customHeight="1">
      <c r="B15" s="200" t="s">
        <v>101</v>
      </c>
      <c r="C15" s="201">
        <v>7</v>
      </c>
      <c r="D15" s="202" t="s">
        <v>175</v>
      </c>
      <c r="E15" s="203">
        <v>2180488.3162266756</v>
      </c>
    </row>
    <row r="16" spans="2:5" ht="15" customHeight="1">
      <c r="B16" s="200" t="s">
        <v>103</v>
      </c>
      <c r="C16" s="201">
        <v>8</v>
      </c>
      <c r="D16" s="204" t="s">
        <v>176</v>
      </c>
      <c r="E16" s="203">
        <v>-4717730.323387158</v>
      </c>
    </row>
    <row r="17" spans="2:5" ht="15" customHeight="1">
      <c r="B17" s="200" t="s">
        <v>105</v>
      </c>
      <c r="C17" s="201">
        <v>9</v>
      </c>
      <c r="D17" s="204" t="s">
        <v>177</v>
      </c>
      <c r="E17" s="203">
        <v>-4544202.460374534</v>
      </c>
    </row>
    <row r="18" spans="2:8" ht="15" customHeight="1">
      <c r="B18" s="200" t="s">
        <v>107</v>
      </c>
      <c r="C18" s="201">
        <v>10</v>
      </c>
      <c r="D18" s="204" t="s">
        <v>178</v>
      </c>
      <c r="E18" s="203">
        <v>73996.74000000002</v>
      </c>
      <c r="G18" s="179"/>
      <c r="H18" s="179"/>
    </row>
    <row r="19" spans="2:8" s="156" customFormat="1" ht="15" customHeight="1">
      <c r="B19" s="200" t="s">
        <v>109</v>
      </c>
      <c r="C19" s="158">
        <v>11</v>
      </c>
      <c r="D19" s="159" t="s">
        <v>179</v>
      </c>
      <c r="E19" s="161">
        <f>E14-E15+E16-E17-E18</f>
        <v>2218203.788931141</v>
      </c>
      <c r="G19" s="194"/>
      <c r="H19" s="194"/>
    </row>
    <row r="20" spans="2:7" s="156" customFormat="1" ht="15" customHeight="1">
      <c r="B20" s="200" t="s">
        <v>111</v>
      </c>
      <c r="C20" s="158">
        <v>12</v>
      </c>
      <c r="D20" s="159" t="s">
        <v>180</v>
      </c>
      <c r="E20" s="161">
        <v>0</v>
      </c>
      <c r="G20" s="194"/>
    </row>
    <row r="21" spans="2:7" s="156" customFormat="1" ht="15" customHeight="1">
      <c r="B21" s="200" t="s">
        <v>113</v>
      </c>
      <c r="C21" s="158">
        <v>13</v>
      </c>
      <c r="D21" s="159" t="s">
        <v>181</v>
      </c>
      <c r="E21" s="161">
        <v>-204404.06591464177</v>
      </c>
      <c r="G21" s="194"/>
    </row>
    <row r="22" spans="2:5" s="156" customFormat="1" ht="15" customHeight="1" thickBot="1">
      <c r="B22" s="206" t="s">
        <v>115</v>
      </c>
      <c r="C22" s="207">
        <v>14</v>
      </c>
      <c r="D22" s="208" t="s">
        <v>182</v>
      </c>
      <c r="E22" s="209">
        <f>E13-E19-E20+E21</f>
        <v>1112393.8476788534</v>
      </c>
    </row>
    <row r="23" spans="3:5" ht="9" customHeight="1">
      <c r="C23" s="171"/>
      <c r="D23" s="210"/>
      <c r="E23" s="173"/>
    </row>
    <row r="24" spans="3:5" ht="15" customHeight="1" thickBot="1">
      <c r="C24" s="246" t="s">
        <v>183</v>
      </c>
      <c r="D24" s="246"/>
      <c r="E24" s="246"/>
    </row>
    <row r="25" spans="2:5" ht="15" customHeight="1">
      <c r="B25" s="196" t="s">
        <v>117</v>
      </c>
      <c r="C25" s="197">
        <v>15</v>
      </c>
      <c r="D25" s="198" t="s">
        <v>169</v>
      </c>
      <c r="E25" s="199">
        <v>113991.52397562843</v>
      </c>
    </row>
    <row r="26" spans="2:7" ht="15" customHeight="1">
      <c r="B26" s="200" t="s">
        <v>119</v>
      </c>
      <c r="C26" s="201">
        <v>16</v>
      </c>
      <c r="D26" s="202" t="s">
        <v>170</v>
      </c>
      <c r="E26" s="203">
        <v>-51310.14972088766</v>
      </c>
      <c r="G26" s="211"/>
    </row>
    <row r="27" spans="2:7" ht="15" customHeight="1">
      <c r="B27" s="200" t="s">
        <v>121</v>
      </c>
      <c r="C27" s="201">
        <v>17</v>
      </c>
      <c r="D27" s="204" t="s">
        <v>171</v>
      </c>
      <c r="E27" s="203">
        <v>-71466.8212724032</v>
      </c>
      <c r="G27" s="211"/>
    </row>
    <row r="28" spans="2:5" ht="15" customHeight="1">
      <c r="B28" s="200" t="s">
        <v>123</v>
      </c>
      <c r="C28" s="201">
        <v>18</v>
      </c>
      <c r="D28" s="204" t="s">
        <v>172</v>
      </c>
      <c r="E28" s="203">
        <v>-54777.411860508466</v>
      </c>
    </row>
    <row r="29" spans="2:5" s="156" customFormat="1" ht="15" customHeight="1">
      <c r="B29" s="200" t="s">
        <v>125</v>
      </c>
      <c r="C29" s="158">
        <v>19</v>
      </c>
      <c r="D29" s="159" t="s">
        <v>184</v>
      </c>
      <c r="E29" s="161">
        <f>E25-E26-E27+E28</f>
        <v>181991.08310841082</v>
      </c>
    </row>
    <row r="30" spans="2:7" ht="15" customHeight="1">
      <c r="B30" s="200" t="s">
        <v>128</v>
      </c>
      <c r="C30" s="201">
        <v>20</v>
      </c>
      <c r="D30" s="202" t="s">
        <v>174</v>
      </c>
      <c r="E30" s="203">
        <v>5381.24</v>
      </c>
      <c r="G30" s="211"/>
    </row>
    <row r="31" spans="2:5" ht="15" customHeight="1">
      <c r="B31" s="200" t="s">
        <v>130</v>
      </c>
      <c r="C31" s="201">
        <v>21</v>
      </c>
      <c r="D31" s="202" t="s">
        <v>185</v>
      </c>
      <c r="E31" s="203">
        <v>0</v>
      </c>
    </row>
    <row r="32" spans="2:5" ht="15" customHeight="1">
      <c r="B32" s="200" t="s">
        <v>132</v>
      </c>
      <c r="C32" s="201">
        <v>22</v>
      </c>
      <c r="D32" s="204" t="s">
        <v>176</v>
      </c>
      <c r="E32" s="203">
        <v>-2308.4378999999662</v>
      </c>
    </row>
    <row r="33" spans="2:5" ht="15" customHeight="1">
      <c r="B33" s="200" t="s">
        <v>134</v>
      </c>
      <c r="C33" s="201">
        <v>23</v>
      </c>
      <c r="D33" s="204" t="s">
        <v>177</v>
      </c>
      <c r="E33" s="203">
        <v>8290.345260000002</v>
      </c>
    </row>
    <row r="34" spans="2:5" ht="15" customHeight="1">
      <c r="B34" s="200" t="s">
        <v>136</v>
      </c>
      <c r="C34" s="201">
        <v>24</v>
      </c>
      <c r="D34" s="204" t="s">
        <v>186</v>
      </c>
      <c r="E34" s="203">
        <v>0</v>
      </c>
    </row>
    <row r="35" spans="2:5" s="156" customFormat="1" ht="15" customHeight="1">
      <c r="B35" s="200" t="s">
        <v>138</v>
      </c>
      <c r="C35" s="158">
        <v>25</v>
      </c>
      <c r="D35" s="159" t="s">
        <v>187</v>
      </c>
      <c r="E35" s="161">
        <f>E30-E31+E32-E33-E34</f>
        <v>-5217.543159999968</v>
      </c>
    </row>
    <row r="36" spans="2:5" ht="15" customHeight="1">
      <c r="B36" s="200" t="s">
        <v>140</v>
      </c>
      <c r="C36" s="201">
        <v>26</v>
      </c>
      <c r="D36" s="202" t="s">
        <v>188</v>
      </c>
      <c r="E36" s="203">
        <v>0</v>
      </c>
    </row>
    <row r="37" spans="2:5" ht="15" customHeight="1">
      <c r="B37" s="200" t="s">
        <v>142</v>
      </c>
      <c r="C37" s="201">
        <v>27</v>
      </c>
      <c r="D37" s="204" t="s">
        <v>189</v>
      </c>
      <c r="E37" s="203">
        <v>0</v>
      </c>
    </row>
    <row r="38" spans="2:5" s="156" customFormat="1" ht="15" customHeight="1">
      <c r="B38" s="200" t="s">
        <v>144</v>
      </c>
      <c r="C38" s="158">
        <v>28</v>
      </c>
      <c r="D38" s="159" t="s">
        <v>190</v>
      </c>
      <c r="E38" s="161">
        <f>E36-E37</f>
        <v>0</v>
      </c>
    </row>
    <row r="39" spans="2:5" s="156" customFormat="1" ht="15" customHeight="1">
      <c r="B39" s="200" t="s">
        <v>146</v>
      </c>
      <c r="C39" s="158">
        <v>29</v>
      </c>
      <c r="D39" s="159" t="s">
        <v>191</v>
      </c>
      <c r="E39" s="161">
        <v>0</v>
      </c>
    </row>
    <row r="40" spans="2:5" s="156" customFormat="1" ht="15" customHeight="1">
      <c r="B40" s="200" t="s">
        <v>148</v>
      </c>
      <c r="C40" s="158">
        <v>30</v>
      </c>
      <c r="D40" s="159" t="s">
        <v>181</v>
      </c>
      <c r="E40" s="161">
        <v>-77809.43140615683</v>
      </c>
    </row>
    <row r="41" spans="2:5" s="156" customFormat="1" ht="15" customHeight="1" thickBot="1">
      <c r="B41" s="206" t="s">
        <v>151</v>
      </c>
      <c r="C41" s="207">
        <v>31</v>
      </c>
      <c r="D41" s="208" t="s">
        <v>192</v>
      </c>
      <c r="E41" s="209">
        <f>E29-E35+E38-E39+E40</f>
        <v>109399.19486225396</v>
      </c>
    </row>
    <row r="42" spans="3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153</v>
      </c>
      <c r="C43" s="215">
        <v>32</v>
      </c>
      <c r="D43" s="216" t="s">
        <v>193</v>
      </c>
      <c r="E43" s="217">
        <f>E22+E41</f>
        <v>1221793.0425411074</v>
      </c>
    </row>
    <row r="44" spans="3:5" ht="9" customHeight="1">
      <c r="C44" s="171"/>
      <c r="D44" s="212"/>
      <c r="E44" s="173"/>
    </row>
    <row r="45" spans="3:5" ht="15" customHeight="1" thickBot="1">
      <c r="C45" s="171"/>
      <c r="D45" s="246" t="s">
        <v>194</v>
      </c>
      <c r="E45" s="246"/>
    </row>
    <row r="46" spans="2:5" ht="15" customHeight="1">
      <c r="B46" s="196" t="s">
        <v>155</v>
      </c>
      <c r="C46" s="197">
        <v>33</v>
      </c>
      <c r="D46" s="218" t="s">
        <v>195</v>
      </c>
      <c r="E46" s="199">
        <v>0</v>
      </c>
    </row>
    <row r="47" spans="2:5" ht="15" customHeight="1">
      <c r="B47" s="200" t="s">
        <v>157</v>
      </c>
      <c r="C47" s="201">
        <v>34</v>
      </c>
      <c r="D47" s="202" t="s">
        <v>196</v>
      </c>
      <c r="E47" s="203">
        <v>0</v>
      </c>
    </row>
    <row r="48" spans="2:5" ht="15" customHeight="1">
      <c r="B48" s="219" t="s">
        <v>159</v>
      </c>
      <c r="C48" s="201">
        <v>35</v>
      </c>
      <c r="D48" s="202" t="s">
        <v>197</v>
      </c>
      <c r="E48" s="203">
        <v>0</v>
      </c>
    </row>
    <row r="49" spans="2:5" s="156" customFormat="1" ht="15" customHeight="1" thickBot="1">
      <c r="B49" s="206" t="s">
        <v>161</v>
      </c>
      <c r="C49" s="207">
        <v>36</v>
      </c>
      <c r="D49" s="208" t="s">
        <v>198</v>
      </c>
      <c r="E49" s="209">
        <f>E46-E47-E48</f>
        <v>0</v>
      </c>
    </row>
    <row r="50" spans="3:5" ht="8.25" customHeight="1">
      <c r="C50" s="171"/>
      <c r="D50" s="210"/>
      <c r="E50" s="173"/>
    </row>
    <row r="51" spans="3:5" ht="15" customHeight="1" thickBot="1">
      <c r="C51" s="246" t="s">
        <v>199</v>
      </c>
      <c r="D51" s="246"/>
      <c r="E51" s="246"/>
    </row>
    <row r="52" spans="2:5" ht="15" customHeight="1">
      <c r="B52" s="196" t="s">
        <v>163</v>
      </c>
      <c r="C52" s="197">
        <v>37</v>
      </c>
      <c r="D52" s="198" t="s">
        <v>200</v>
      </c>
      <c r="E52" s="199">
        <v>70818.21083408219</v>
      </c>
    </row>
    <row r="53" spans="2:5" ht="15" customHeight="1">
      <c r="B53" s="200" t="s">
        <v>165</v>
      </c>
      <c r="C53" s="201">
        <v>38</v>
      </c>
      <c r="D53" s="204" t="s">
        <v>201</v>
      </c>
      <c r="E53" s="203">
        <v>2902.665500000003</v>
      </c>
    </row>
    <row r="54" spans="2:5" ht="15" customHeight="1">
      <c r="B54" s="200" t="s">
        <v>202</v>
      </c>
      <c r="C54" s="201">
        <v>39</v>
      </c>
      <c r="D54" s="204" t="s">
        <v>203</v>
      </c>
      <c r="E54" s="203">
        <v>0</v>
      </c>
    </row>
    <row r="55" spans="2:5" ht="15" customHeight="1">
      <c r="B55" s="200" t="s">
        <v>204</v>
      </c>
      <c r="C55" s="201">
        <v>40</v>
      </c>
      <c r="D55" s="204" t="s">
        <v>205</v>
      </c>
      <c r="E55" s="203">
        <v>0</v>
      </c>
    </row>
    <row r="56" spans="2:5" ht="15" customHeight="1">
      <c r="B56" s="200" t="s">
        <v>206</v>
      </c>
      <c r="C56" s="201">
        <v>41</v>
      </c>
      <c r="D56" s="204" t="s">
        <v>108</v>
      </c>
      <c r="E56" s="203">
        <v>0</v>
      </c>
    </row>
    <row r="57" spans="2:5" ht="15" customHeight="1">
      <c r="B57" s="200" t="s">
        <v>207</v>
      </c>
      <c r="C57" s="201">
        <v>42</v>
      </c>
      <c r="D57" s="204" t="s">
        <v>110</v>
      </c>
      <c r="E57" s="203">
        <v>-42</v>
      </c>
    </row>
    <row r="58" spans="2:5" ht="15" customHeight="1">
      <c r="B58" s="200" t="s">
        <v>208</v>
      </c>
      <c r="C58" s="201">
        <v>43</v>
      </c>
      <c r="D58" s="204" t="s">
        <v>118</v>
      </c>
      <c r="E58" s="203">
        <v>0</v>
      </c>
    </row>
    <row r="59" spans="2:5" ht="15" customHeight="1">
      <c r="B59" s="200" t="s">
        <v>209</v>
      </c>
      <c r="C59" s="201">
        <v>44</v>
      </c>
      <c r="D59" s="204" t="s">
        <v>210</v>
      </c>
      <c r="E59" s="203">
        <v>246.72910459047586</v>
      </c>
    </row>
    <row r="60" spans="2:5" ht="15" customHeight="1">
      <c r="B60" s="200" t="s">
        <v>211</v>
      </c>
      <c r="C60" s="201">
        <v>45</v>
      </c>
      <c r="D60" s="204" t="s">
        <v>212</v>
      </c>
      <c r="E60" s="203">
        <v>0</v>
      </c>
    </row>
    <row r="61" spans="2:5" s="210" customFormat="1" ht="15" customHeight="1" thickBot="1">
      <c r="B61" s="206" t="s">
        <v>213</v>
      </c>
      <c r="C61" s="220">
        <v>46</v>
      </c>
      <c r="D61" s="221" t="s">
        <v>214</v>
      </c>
      <c r="E61" s="209">
        <f>SUM(E52:E60)</f>
        <v>73925.60543867266</v>
      </c>
    </row>
    <row r="62" spans="3:5" s="210" customFormat="1" ht="9" customHeight="1">
      <c r="C62" s="171"/>
      <c r="E62" s="213"/>
    </row>
    <row r="63" spans="3:5" s="210" customFormat="1" ht="15" customHeight="1" thickBot="1">
      <c r="C63" s="247" t="s">
        <v>215</v>
      </c>
      <c r="D63" s="247"/>
      <c r="E63" s="247"/>
    </row>
    <row r="64" spans="2:5" ht="15" customHeight="1">
      <c r="B64" s="196" t="s">
        <v>216</v>
      </c>
      <c r="C64" s="197">
        <v>47</v>
      </c>
      <c r="D64" s="222" t="s">
        <v>217</v>
      </c>
      <c r="E64" s="199">
        <v>1071205.39</v>
      </c>
    </row>
    <row r="65" spans="2:5" ht="15" customHeight="1">
      <c r="B65" s="200" t="s">
        <v>218</v>
      </c>
      <c r="C65" s="201">
        <v>48</v>
      </c>
      <c r="D65" s="223" t="s">
        <v>219</v>
      </c>
      <c r="E65" s="203">
        <v>877559.4474205035</v>
      </c>
    </row>
    <row r="66" spans="2:5" ht="15" customHeight="1">
      <c r="B66" s="200" t="s">
        <v>220</v>
      </c>
      <c r="C66" s="201">
        <v>49</v>
      </c>
      <c r="D66" s="223" t="s">
        <v>221</v>
      </c>
      <c r="E66" s="203">
        <v>7378.43912568606</v>
      </c>
    </row>
    <row r="67" spans="2:5" ht="15" customHeight="1">
      <c r="B67" s="200" t="s">
        <v>222</v>
      </c>
      <c r="C67" s="201">
        <v>50</v>
      </c>
      <c r="D67" s="223" t="s">
        <v>223</v>
      </c>
      <c r="E67" s="203">
        <v>69380.89676352589</v>
      </c>
    </row>
    <row r="68" spans="2:5" ht="15" customHeight="1">
      <c r="B68" s="200" t="s">
        <v>224</v>
      </c>
      <c r="C68" s="201">
        <v>51</v>
      </c>
      <c r="D68" s="223" t="s">
        <v>225</v>
      </c>
      <c r="E68" s="203">
        <v>34151.44754443073</v>
      </c>
    </row>
    <row r="69" spans="2:5" ht="15" customHeight="1">
      <c r="B69" s="200" t="s">
        <v>226</v>
      </c>
      <c r="C69" s="201">
        <v>52</v>
      </c>
      <c r="D69" s="223" t="s">
        <v>227</v>
      </c>
      <c r="E69" s="203">
        <v>0</v>
      </c>
    </row>
    <row r="70" spans="2:5" ht="15" customHeight="1" thickBot="1">
      <c r="B70" s="224" t="s">
        <v>228</v>
      </c>
      <c r="C70" s="225">
        <v>53</v>
      </c>
      <c r="D70" s="226" t="s">
        <v>229</v>
      </c>
      <c r="E70" s="227">
        <v>-256733.76318986446</v>
      </c>
    </row>
    <row r="71" spans="3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230</v>
      </c>
      <c r="C72" s="152">
        <v>54</v>
      </c>
      <c r="D72" s="153" t="s">
        <v>231</v>
      </c>
      <c r="E72" s="155">
        <f>E43+E49+E61-E64-E65-E66-E67-E68-E69+E70</f>
        <v>-1020690.7360642304</v>
      </c>
    </row>
    <row r="73" spans="2:5" s="156" customFormat="1" ht="15" customHeight="1">
      <c r="B73" s="200" t="s">
        <v>232</v>
      </c>
      <c r="C73" s="158">
        <v>55</v>
      </c>
      <c r="D73" s="230" t="s">
        <v>233</v>
      </c>
      <c r="E73" s="161">
        <v>0</v>
      </c>
    </row>
    <row r="74" spans="2:5" s="156" customFormat="1" ht="15" customHeight="1" thickBot="1">
      <c r="B74" s="206" t="s">
        <v>234</v>
      </c>
      <c r="C74" s="207">
        <v>56</v>
      </c>
      <c r="D74" s="208" t="s">
        <v>235</v>
      </c>
      <c r="E74" s="209">
        <f>E72-E73</f>
        <v>-1020690.7360642304</v>
      </c>
    </row>
    <row r="75" ht="15">
      <c r="D75" s="231"/>
    </row>
    <row r="76" spans="3:5" ht="15">
      <c r="C76" s="242"/>
      <c r="D76" s="242"/>
      <c r="E76" s="242"/>
    </row>
    <row r="77" spans="3:5" ht="15">
      <c r="C77" s="240"/>
      <c r="D77" s="240"/>
      <c r="E77" s="240"/>
    </row>
    <row r="78" spans="3:5" ht="15">
      <c r="C78" s="242"/>
      <c r="D78" s="242"/>
      <c r="E78" s="242"/>
    </row>
    <row r="79" spans="3:5" ht="15">
      <c r="C79" s="240"/>
      <c r="D79" s="240"/>
      <c r="E79" s="240"/>
    </row>
    <row r="80" spans="3:5" ht="15">
      <c r="C80" s="242"/>
      <c r="D80" s="242"/>
      <c r="E80" s="242"/>
    </row>
    <row r="81" spans="3:5" ht="15">
      <c r="C81" s="240"/>
      <c r="D81" s="240"/>
      <c r="E81" s="240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0"/>
  <sheetViews>
    <sheetView zoomScale="85" zoomScaleNormal="85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4" width="7.7109375" style="5" bestFit="1" customWidth="1"/>
    <col min="5" max="5" width="5.00390625" style="5" bestFit="1" customWidth="1"/>
    <col min="6" max="6" width="7.7109375" style="5" bestFit="1" customWidth="1"/>
    <col min="7" max="7" width="13.28125" style="5" customWidth="1"/>
    <col min="8" max="8" width="19.140625" style="5" customWidth="1"/>
    <col min="9" max="9" width="9.8515625" style="5" bestFit="1" customWidth="1"/>
    <col min="10" max="10" width="10.28125" style="5" bestFit="1" customWidth="1"/>
    <col min="11" max="11" width="9.8515625" style="5" bestFit="1" customWidth="1"/>
    <col min="12" max="12" width="10.28125" style="5" bestFit="1" customWidth="1"/>
    <col min="13" max="13" width="7.7109375" style="5" bestFit="1" customWidth="1"/>
    <col min="14" max="14" width="10.28125" style="5" bestFit="1" customWidth="1"/>
    <col min="15" max="15" width="12.140625" style="5" customWidth="1"/>
    <col min="16" max="17" width="10.28125" style="5" customWidth="1"/>
    <col min="18" max="18" width="9.8515625" style="5" bestFit="1" customWidth="1"/>
    <col min="19" max="19" width="8.00390625" style="5" bestFit="1" customWidth="1"/>
    <col min="20" max="20" width="8.421875" style="5" bestFit="1" customWidth="1"/>
    <col min="21" max="21" width="10.28125" style="5" bestFit="1" customWidth="1"/>
    <col min="22" max="22" width="9.8515625" style="5" bestFit="1" customWidth="1"/>
    <col min="23" max="24" width="8.7109375" style="5" bestFit="1" customWidth="1"/>
    <col min="25" max="25" width="9.8515625" style="5" bestFit="1" customWidth="1"/>
    <col min="26" max="27" width="10.0039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54" t="s">
        <v>236</v>
      </c>
      <c r="B1" s="254"/>
      <c r="C1" s="137"/>
      <c r="D1" s="137"/>
      <c r="E1" s="137"/>
      <c r="F1" s="137"/>
      <c r="G1" s="137"/>
      <c r="H1" s="137"/>
    </row>
    <row r="2" spans="1:8" ht="15">
      <c r="A2" s="235" t="s">
        <v>240</v>
      </c>
      <c r="C2" s="137"/>
      <c r="D2" s="137"/>
      <c r="E2" s="137"/>
      <c r="F2" s="137"/>
      <c r="G2" s="137"/>
      <c r="H2" s="137"/>
    </row>
    <row r="3" spans="1:8" ht="15">
      <c r="A3" s="236" t="s">
        <v>242</v>
      </c>
      <c r="C3" s="137"/>
      <c r="D3" s="137"/>
      <c r="E3" s="137"/>
      <c r="F3" s="137"/>
      <c r="G3" s="137"/>
      <c r="H3" s="137"/>
    </row>
    <row r="4" spans="1:8" ht="15">
      <c r="A4" s="236" t="s">
        <v>243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8" t="s">
        <v>82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C6" s="270" t="s">
        <v>83</v>
      </c>
      <c r="AD6" s="270"/>
      <c r="AE6" s="270"/>
      <c r="AF6" s="270"/>
      <c r="AG6" s="270"/>
      <c r="AH6" s="270"/>
      <c r="AI6" s="270"/>
      <c r="AJ6" s="270"/>
      <c r="AK6" s="270"/>
      <c r="AL6" s="270"/>
    </row>
    <row r="7" spans="1:38" ht="15.75" customHeight="1" thickBot="1">
      <c r="A7" s="137"/>
      <c r="B7" s="137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C7" s="271"/>
      <c r="AD7" s="271"/>
      <c r="AE7" s="271"/>
      <c r="AF7" s="271"/>
      <c r="AG7" s="271"/>
      <c r="AH7" s="271"/>
      <c r="AI7" s="271"/>
      <c r="AJ7" s="271"/>
      <c r="AK7" s="271"/>
      <c r="AL7" s="271"/>
    </row>
    <row r="8" spans="1:38" s="1" customFormat="1" ht="89.25" customHeight="1">
      <c r="A8" s="255" t="s">
        <v>23</v>
      </c>
      <c r="B8" s="258" t="s">
        <v>70</v>
      </c>
      <c r="C8" s="262" t="s">
        <v>22</v>
      </c>
      <c r="D8" s="252"/>
      <c r="E8" s="252"/>
      <c r="F8" s="252"/>
      <c r="G8" s="252"/>
      <c r="H8" s="263" t="s">
        <v>239</v>
      </c>
      <c r="I8" s="252" t="s">
        <v>71</v>
      </c>
      <c r="J8" s="252"/>
      <c r="K8" s="252" t="s">
        <v>72</v>
      </c>
      <c r="L8" s="252"/>
      <c r="M8" s="252"/>
      <c r="N8" s="252"/>
      <c r="O8" s="252"/>
      <c r="P8" s="252" t="s">
        <v>73</v>
      </c>
      <c r="Q8" s="252"/>
      <c r="R8" s="252" t="s">
        <v>74</v>
      </c>
      <c r="S8" s="252"/>
      <c r="T8" s="252"/>
      <c r="U8" s="252"/>
      <c r="V8" s="252"/>
      <c r="W8" s="252"/>
      <c r="X8" s="252"/>
      <c r="Y8" s="252"/>
      <c r="Z8" s="252" t="s">
        <v>77</v>
      </c>
      <c r="AA8" s="258"/>
      <c r="AC8" s="274" t="s">
        <v>71</v>
      </c>
      <c r="AD8" s="252"/>
      <c r="AE8" s="252" t="s">
        <v>72</v>
      </c>
      <c r="AF8" s="252"/>
      <c r="AG8" s="252" t="s">
        <v>78</v>
      </c>
      <c r="AH8" s="252"/>
      <c r="AI8" s="252" t="s">
        <v>79</v>
      </c>
      <c r="AJ8" s="252"/>
      <c r="AK8" s="252" t="s">
        <v>77</v>
      </c>
      <c r="AL8" s="258"/>
    </row>
    <row r="9" spans="1:38" s="1" customFormat="1" ht="50.25" customHeight="1">
      <c r="A9" s="256"/>
      <c r="B9" s="259"/>
      <c r="C9" s="261" t="s">
        <v>15</v>
      </c>
      <c r="D9" s="253"/>
      <c r="E9" s="253"/>
      <c r="F9" s="253"/>
      <c r="G9" s="12" t="s">
        <v>16</v>
      </c>
      <c r="H9" s="264"/>
      <c r="I9" s="250" t="s">
        <v>0</v>
      </c>
      <c r="J9" s="250" t="s">
        <v>1</v>
      </c>
      <c r="K9" s="253" t="s">
        <v>0</v>
      </c>
      <c r="L9" s="253"/>
      <c r="M9" s="253"/>
      <c r="N9" s="253"/>
      <c r="O9" s="12" t="s">
        <v>1</v>
      </c>
      <c r="P9" s="250" t="s">
        <v>80</v>
      </c>
      <c r="Q9" s="250" t="s">
        <v>81</v>
      </c>
      <c r="R9" s="253" t="s">
        <v>75</v>
      </c>
      <c r="S9" s="253"/>
      <c r="T9" s="253"/>
      <c r="U9" s="253"/>
      <c r="V9" s="253" t="s">
        <v>76</v>
      </c>
      <c r="W9" s="253"/>
      <c r="X9" s="253"/>
      <c r="Y9" s="253"/>
      <c r="Z9" s="250" t="s">
        <v>17</v>
      </c>
      <c r="AA9" s="272" t="s">
        <v>18</v>
      </c>
      <c r="AC9" s="275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72" t="s">
        <v>18</v>
      </c>
    </row>
    <row r="10" spans="1:38" s="1" customFormat="1" ht="102.75" customHeight="1" thickBot="1">
      <c r="A10" s="257"/>
      <c r="B10" s="260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5"/>
      <c r="I10" s="251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73"/>
      <c r="AC10" s="276"/>
      <c r="AD10" s="251"/>
      <c r="AE10" s="251"/>
      <c r="AF10" s="251"/>
      <c r="AG10" s="251"/>
      <c r="AH10" s="251"/>
      <c r="AI10" s="251"/>
      <c r="AJ10" s="251"/>
      <c r="AK10" s="251"/>
      <c r="AL10" s="273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6100</v>
      </c>
      <c r="D11" s="90">
        <f t="shared" si="0"/>
        <v>1180</v>
      </c>
      <c r="E11" s="90">
        <f t="shared" si="0"/>
        <v>0</v>
      </c>
      <c r="F11" s="90">
        <f t="shared" si="0"/>
        <v>7280</v>
      </c>
      <c r="G11" s="90">
        <f t="shared" si="0"/>
        <v>12126</v>
      </c>
      <c r="H11" s="47"/>
      <c r="I11" s="90">
        <f t="shared" si="0"/>
        <v>137906.54167031997</v>
      </c>
      <c r="J11" s="90">
        <f t="shared" si="0"/>
        <v>15952.645569185226</v>
      </c>
      <c r="K11" s="90">
        <f t="shared" si="0"/>
        <v>26192.973942221135</v>
      </c>
      <c r="L11" s="90">
        <f t="shared" si="0"/>
        <v>87798.5500334073</v>
      </c>
      <c r="M11" s="90">
        <f t="shared" si="0"/>
        <v>0</v>
      </c>
      <c r="N11" s="75">
        <f>SUM(N12:N15)</f>
        <v>113991.52397562843</v>
      </c>
      <c r="O11" s="90">
        <f t="shared" si="0"/>
        <v>-51310.14972088766</v>
      </c>
      <c r="P11" s="90">
        <f t="shared" si="0"/>
        <v>185458.34524803163</v>
      </c>
      <c r="Q11" s="90">
        <f t="shared" si="0"/>
        <v>181991.08310841082</v>
      </c>
      <c r="R11" s="90">
        <f t="shared" si="0"/>
        <v>0</v>
      </c>
      <c r="S11" s="90">
        <f t="shared" si="0"/>
        <v>5381.24</v>
      </c>
      <c r="T11" s="90">
        <f t="shared" si="0"/>
        <v>0</v>
      </c>
      <c r="U11" s="66">
        <f t="shared" si="0"/>
        <v>5381.24</v>
      </c>
      <c r="V11" s="90">
        <f t="shared" si="0"/>
        <v>0</v>
      </c>
      <c r="W11" s="90">
        <f t="shared" si="0"/>
        <v>5381.24</v>
      </c>
      <c r="X11" s="90">
        <f t="shared" si="0"/>
        <v>0</v>
      </c>
      <c r="Y11" s="66">
        <f>SUM(Y12:Y15)</f>
        <v>5381.24</v>
      </c>
      <c r="Z11" s="90">
        <f t="shared" si="0"/>
        <v>3072.8021000000335</v>
      </c>
      <c r="AA11" s="91">
        <f t="shared" si="0"/>
        <v>-5217.543159999968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6100</v>
      </c>
      <c r="D12" s="93">
        <v>1180</v>
      </c>
      <c r="E12" s="93">
        <v>0</v>
      </c>
      <c r="F12" s="62">
        <f>SUM(C12:E12)</f>
        <v>7280</v>
      </c>
      <c r="G12" s="93">
        <v>12126</v>
      </c>
      <c r="H12" s="46"/>
      <c r="I12" s="93">
        <v>137906.54167031997</v>
      </c>
      <c r="J12" s="93">
        <v>15952.645569185226</v>
      </c>
      <c r="K12" s="93">
        <v>26192.973942221135</v>
      </c>
      <c r="L12" s="93">
        <v>87798.5500334073</v>
      </c>
      <c r="M12" s="93">
        <v>0</v>
      </c>
      <c r="N12" s="76">
        <f>SUM(K12:M12)</f>
        <v>113991.52397562843</v>
      </c>
      <c r="O12" s="93">
        <v>-51310.14972088766</v>
      </c>
      <c r="P12" s="93">
        <v>185458.34524803163</v>
      </c>
      <c r="Q12" s="93">
        <v>181991.08310841082</v>
      </c>
      <c r="R12" s="93">
        <v>0</v>
      </c>
      <c r="S12" s="93">
        <v>5381.24</v>
      </c>
      <c r="T12" s="93">
        <v>0</v>
      </c>
      <c r="U12" s="62">
        <f>SUM(R12:T12)</f>
        <v>5381.24</v>
      </c>
      <c r="V12" s="93">
        <v>0</v>
      </c>
      <c r="W12" s="93">
        <v>5381.24</v>
      </c>
      <c r="X12" s="93">
        <v>0</v>
      </c>
      <c r="Y12" s="62">
        <f>SUM(V12:X12)</f>
        <v>5381.24</v>
      </c>
      <c r="Z12" s="93">
        <v>3072.8021000000335</v>
      </c>
      <c r="AA12" s="94">
        <v>-5217.543159999968</v>
      </c>
      <c r="AC12" s="92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4">
        <v>0</v>
      </c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7">
        <v>0</v>
      </c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7">
        <v>0</v>
      </c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100">
        <v>0</v>
      </c>
    </row>
    <row r="16" spans="1:38" ht="24.75" customHeight="1" thickBot="1">
      <c r="A16" s="13" t="s">
        <v>30</v>
      </c>
      <c r="B16" s="3" t="s">
        <v>11</v>
      </c>
      <c r="C16" s="26">
        <v>4580</v>
      </c>
      <c r="D16" s="102">
        <v>15245</v>
      </c>
      <c r="E16" s="102">
        <v>0</v>
      </c>
      <c r="F16" s="65">
        <f>SUM(C16:E16)</f>
        <v>19825</v>
      </c>
      <c r="G16" s="102">
        <v>8923</v>
      </c>
      <c r="H16" s="47"/>
      <c r="I16" s="102">
        <v>324120.9470350317</v>
      </c>
      <c r="J16" s="102">
        <v>4235.2999111317</v>
      </c>
      <c r="K16" s="102">
        <v>6934.769417206582</v>
      </c>
      <c r="L16" s="102">
        <v>317038.453950001</v>
      </c>
      <c r="M16" s="102">
        <v>0</v>
      </c>
      <c r="N16" s="79">
        <f>SUM(K16:M16)</f>
        <v>323973.22336720757</v>
      </c>
      <c r="O16" s="102">
        <v>4235.299911131697</v>
      </c>
      <c r="P16" s="102">
        <v>317700.475993908</v>
      </c>
      <c r="Q16" s="102">
        <v>315957.9147280629</v>
      </c>
      <c r="R16" s="102">
        <v>0</v>
      </c>
      <c r="S16" s="102">
        <v>34650.27</v>
      </c>
      <c r="T16" s="102">
        <v>0</v>
      </c>
      <c r="U16" s="65">
        <f>SUM(R16:T16)</f>
        <v>34650.27</v>
      </c>
      <c r="V16" s="102">
        <v>0</v>
      </c>
      <c r="W16" s="102">
        <v>34650.27</v>
      </c>
      <c r="X16" s="102">
        <v>0</v>
      </c>
      <c r="Y16" s="65">
        <f>SUM(V16:X16)</f>
        <v>34650.27</v>
      </c>
      <c r="Z16" s="102">
        <v>61282.15149999998</v>
      </c>
      <c r="AA16" s="103">
        <v>60921.745499999975</v>
      </c>
      <c r="AC16" s="101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3">
        <v>0</v>
      </c>
    </row>
    <row r="17" spans="1:38" ht="24.75" customHeight="1" thickBot="1">
      <c r="A17" s="13" t="s">
        <v>31</v>
      </c>
      <c r="B17" s="3" t="s">
        <v>32</v>
      </c>
      <c r="C17" s="24">
        <f>SUM(C18:C19)</f>
        <v>3835</v>
      </c>
      <c r="D17" s="90">
        <f>SUM(D18:D19)</f>
        <v>420</v>
      </c>
      <c r="E17" s="90">
        <f>SUM(E18:E19)</f>
        <v>0</v>
      </c>
      <c r="F17" s="66">
        <f>SUM(F18:F19)</f>
        <v>4255</v>
      </c>
      <c r="G17" s="90">
        <f>SUM(G18:G19)</f>
        <v>6207</v>
      </c>
      <c r="H17" s="50"/>
      <c r="I17" s="90">
        <f aca="true" t="shared" si="1" ref="I17:AA17">SUM(I18:I19)</f>
        <v>53857.05823566196</v>
      </c>
      <c r="J17" s="90">
        <f t="shared" si="1"/>
        <v>5859.58909427088</v>
      </c>
      <c r="K17" s="90">
        <f t="shared" si="1"/>
        <v>19137.348846458408</v>
      </c>
      <c r="L17" s="90">
        <f t="shared" si="1"/>
        <v>12800.937755065544</v>
      </c>
      <c r="M17" s="90">
        <f t="shared" si="1"/>
        <v>0</v>
      </c>
      <c r="N17" s="75">
        <f t="shared" si="1"/>
        <v>31938.286601523952</v>
      </c>
      <c r="O17" s="90">
        <f t="shared" si="1"/>
        <v>-14640.869017470804</v>
      </c>
      <c r="P17" s="90">
        <f t="shared" si="1"/>
        <v>54572.698499771934</v>
      </c>
      <c r="Q17" s="90">
        <f t="shared" si="1"/>
        <v>33729.20909788176</v>
      </c>
      <c r="R17" s="90">
        <f t="shared" si="1"/>
        <v>0</v>
      </c>
      <c r="S17" s="90">
        <f t="shared" si="1"/>
        <v>5000</v>
      </c>
      <c r="T17" s="90">
        <f t="shared" si="1"/>
        <v>0</v>
      </c>
      <c r="U17" s="66">
        <f t="shared" si="1"/>
        <v>5000</v>
      </c>
      <c r="V17" s="90">
        <f t="shared" si="1"/>
        <v>0</v>
      </c>
      <c r="W17" s="90">
        <f t="shared" si="1"/>
        <v>5000</v>
      </c>
      <c r="X17" s="90">
        <f t="shared" si="1"/>
        <v>0</v>
      </c>
      <c r="Y17" s="66">
        <f t="shared" si="1"/>
        <v>5000</v>
      </c>
      <c r="Z17" s="90">
        <f t="shared" si="1"/>
        <v>-1000</v>
      </c>
      <c r="AA17" s="91">
        <f t="shared" si="1"/>
        <v>-1000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3520</v>
      </c>
      <c r="D18" s="105">
        <v>3</v>
      </c>
      <c r="E18" s="105">
        <v>0</v>
      </c>
      <c r="F18" s="67">
        <f>SUM(C18:E18)</f>
        <v>3523</v>
      </c>
      <c r="G18" s="105">
        <v>5136</v>
      </c>
      <c r="H18" s="49"/>
      <c r="I18" s="105">
        <v>18454.24971757271</v>
      </c>
      <c r="J18" s="105">
        <v>3972.50058427088</v>
      </c>
      <c r="K18" s="105">
        <v>17248.621944693252</v>
      </c>
      <c r="L18" s="105">
        <v>538</v>
      </c>
      <c r="M18" s="105">
        <v>0</v>
      </c>
      <c r="N18" s="80">
        <f>SUM(K18:M18)</f>
        <v>17786.621944693252</v>
      </c>
      <c r="O18" s="105">
        <v>3972.500584270876</v>
      </c>
      <c r="P18" s="105">
        <v>9964.925473490433</v>
      </c>
      <c r="Q18" s="105">
        <v>8349.90433668395</v>
      </c>
      <c r="R18" s="105">
        <v>0</v>
      </c>
      <c r="S18" s="105">
        <v>5000</v>
      </c>
      <c r="T18" s="105">
        <v>0</v>
      </c>
      <c r="U18" s="67">
        <f>SUM(R18:T18)</f>
        <v>5000</v>
      </c>
      <c r="V18" s="105">
        <v>0</v>
      </c>
      <c r="W18" s="105">
        <v>5000</v>
      </c>
      <c r="X18" s="105">
        <v>0</v>
      </c>
      <c r="Y18" s="67">
        <f>SUM(V18:X18)</f>
        <v>5000</v>
      </c>
      <c r="Z18" s="105">
        <v>-1000</v>
      </c>
      <c r="AA18" s="106">
        <v>-1000</v>
      </c>
      <c r="AC18" s="104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6">
        <v>0</v>
      </c>
    </row>
    <row r="19" spans="1:38" ht="24.75" customHeight="1" thickBot="1">
      <c r="A19" s="20"/>
      <c r="B19" s="41" t="s">
        <v>34</v>
      </c>
      <c r="C19" s="28">
        <v>315</v>
      </c>
      <c r="D19" s="108">
        <v>417</v>
      </c>
      <c r="E19" s="108">
        <v>0</v>
      </c>
      <c r="F19" s="68">
        <f>SUM(C19:E19)</f>
        <v>732</v>
      </c>
      <c r="G19" s="108">
        <v>1071</v>
      </c>
      <c r="H19" s="48"/>
      <c r="I19" s="108">
        <v>35402.80851808925</v>
      </c>
      <c r="J19" s="108">
        <v>1887.0885099999998</v>
      </c>
      <c r="K19" s="108">
        <v>1888.726901765156</v>
      </c>
      <c r="L19" s="108">
        <v>12262.937755065544</v>
      </c>
      <c r="M19" s="108">
        <v>0</v>
      </c>
      <c r="N19" s="81">
        <f>SUM(K19:M19)</f>
        <v>14151.6646568307</v>
      </c>
      <c r="O19" s="108">
        <v>-18613.36960174168</v>
      </c>
      <c r="P19" s="108">
        <v>44607.7730262815</v>
      </c>
      <c r="Q19" s="108">
        <v>25379.30476119781</v>
      </c>
      <c r="R19" s="108">
        <v>0</v>
      </c>
      <c r="S19" s="108">
        <v>0</v>
      </c>
      <c r="T19" s="108">
        <v>0</v>
      </c>
      <c r="U19" s="68">
        <f>SUM(R19:T19)</f>
        <v>0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0</v>
      </c>
      <c r="AA19" s="109">
        <v>0</v>
      </c>
      <c r="AC19" s="107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9">
        <v>0</v>
      </c>
    </row>
    <row r="20" spans="1:38" ht="24.75" customHeight="1" thickBot="1">
      <c r="A20" s="13" t="s">
        <v>35</v>
      </c>
      <c r="B20" s="3" t="s">
        <v>2</v>
      </c>
      <c r="C20" s="29">
        <v>10020</v>
      </c>
      <c r="D20" s="111">
        <v>10</v>
      </c>
      <c r="E20" s="111">
        <v>0</v>
      </c>
      <c r="F20" s="69">
        <f>SUM(C20:E20)</f>
        <v>10030</v>
      </c>
      <c r="G20" s="111">
        <v>11668</v>
      </c>
      <c r="H20" s="47"/>
      <c r="I20" s="111">
        <v>2012544.298002181</v>
      </c>
      <c r="J20" s="111">
        <v>1192625.3844800715</v>
      </c>
      <c r="K20" s="111">
        <v>1921804.7439084488</v>
      </c>
      <c r="L20" s="111">
        <v>7441</v>
      </c>
      <c r="M20" s="111">
        <v>0</v>
      </c>
      <c r="N20" s="82">
        <f>SUM(K20:M20)</f>
        <v>1929245.7439084488</v>
      </c>
      <c r="O20" s="111">
        <v>1192625.3844800715</v>
      </c>
      <c r="P20" s="111">
        <v>1876210.2951269941</v>
      </c>
      <c r="Q20" s="111">
        <v>1389260.9547235616</v>
      </c>
      <c r="R20" s="111">
        <v>1959852.8190001275</v>
      </c>
      <c r="S20" s="111">
        <v>4598.2925</v>
      </c>
      <c r="T20" s="111">
        <v>2520.6828000000005</v>
      </c>
      <c r="U20" s="69">
        <f>SUM(R20:T20)</f>
        <v>1966971.7943001275</v>
      </c>
      <c r="V20" s="111">
        <v>1672949.0765101514</v>
      </c>
      <c r="W20" s="111">
        <v>4292.727559999999</v>
      </c>
      <c r="X20" s="111">
        <v>2460.2575200000006</v>
      </c>
      <c r="Y20" s="69">
        <f>SUM(V20:X20)</f>
        <v>1679702.0615901514</v>
      </c>
      <c r="Z20" s="111">
        <v>1669627.3364001273</v>
      </c>
      <c r="AA20" s="112">
        <v>1632703.6262601223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447</v>
      </c>
      <c r="D21" s="90">
        <f t="shared" si="3"/>
        <v>1057</v>
      </c>
      <c r="E21" s="90">
        <f t="shared" si="3"/>
        <v>0</v>
      </c>
      <c r="F21" s="66">
        <f t="shared" si="3"/>
        <v>1504</v>
      </c>
      <c r="G21" s="90">
        <f t="shared" si="3"/>
        <v>2382</v>
      </c>
      <c r="H21" s="90">
        <f t="shared" si="3"/>
        <v>1512</v>
      </c>
      <c r="I21" s="90">
        <f t="shared" si="3"/>
        <v>1148069.521339673</v>
      </c>
      <c r="J21" s="90">
        <f t="shared" si="3"/>
        <v>60681.53229475577</v>
      </c>
      <c r="K21" s="90">
        <f t="shared" si="3"/>
        <v>355889.791477772</v>
      </c>
      <c r="L21" s="90">
        <f t="shared" si="3"/>
        <v>754631.5328933093</v>
      </c>
      <c r="M21" s="90">
        <f t="shared" si="3"/>
        <v>0</v>
      </c>
      <c r="N21" s="75">
        <f t="shared" si="3"/>
        <v>1110521.3243710813</v>
      </c>
      <c r="O21" s="90">
        <f t="shared" si="3"/>
        <v>58171.99352308388</v>
      </c>
      <c r="P21" s="90">
        <f t="shared" si="3"/>
        <v>822036.4951127693</v>
      </c>
      <c r="Q21" s="90">
        <f t="shared" si="3"/>
        <v>777948.106014615</v>
      </c>
      <c r="R21" s="90">
        <f t="shared" si="3"/>
        <v>236217.65</v>
      </c>
      <c r="S21" s="90">
        <f t="shared" si="3"/>
        <v>361706.22513</v>
      </c>
      <c r="T21" s="90">
        <f t="shared" si="3"/>
        <v>0</v>
      </c>
      <c r="U21" s="66">
        <f t="shared" si="3"/>
        <v>597923.87513</v>
      </c>
      <c r="V21" s="90">
        <f t="shared" si="3"/>
        <v>226583.408</v>
      </c>
      <c r="W21" s="90">
        <f t="shared" si="3"/>
        <v>346062.95333</v>
      </c>
      <c r="X21" s="90">
        <f t="shared" si="3"/>
        <v>0</v>
      </c>
      <c r="Y21" s="66">
        <f t="shared" si="3"/>
        <v>572646.36133</v>
      </c>
      <c r="Z21" s="90">
        <f t="shared" si="3"/>
        <v>553974.7959729999</v>
      </c>
      <c r="AA21" s="91">
        <f t="shared" si="3"/>
        <v>531093.6144069999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447</v>
      </c>
      <c r="D22" s="93">
        <v>1057</v>
      </c>
      <c r="E22" s="93">
        <v>0</v>
      </c>
      <c r="F22" s="62">
        <f>SUM(C22:E22)</f>
        <v>1504</v>
      </c>
      <c r="G22" s="93">
        <v>2382</v>
      </c>
      <c r="H22" s="93">
        <v>1512</v>
      </c>
      <c r="I22" s="93">
        <v>1148069.521339673</v>
      </c>
      <c r="J22" s="93">
        <v>60681.53229475577</v>
      </c>
      <c r="K22" s="93">
        <v>355889.791477772</v>
      </c>
      <c r="L22" s="93">
        <v>754631.5328933093</v>
      </c>
      <c r="M22" s="93">
        <v>0</v>
      </c>
      <c r="N22" s="76">
        <f>SUM(K22:M22)</f>
        <v>1110521.3243710813</v>
      </c>
      <c r="O22" s="93">
        <v>58171.99352308388</v>
      </c>
      <c r="P22" s="93">
        <v>822036.4951127693</v>
      </c>
      <c r="Q22" s="93">
        <v>777948.106014615</v>
      </c>
      <c r="R22" s="93">
        <v>236217.65</v>
      </c>
      <c r="S22" s="93">
        <v>361706.22513</v>
      </c>
      <c r="T22" s="93">
        <v>0</v>
      </c>
      <c r="U22" s="62">
        <f>SUM(R22:T22)</f>
        <v>597923.87513</v>
      </c>
      <c r="V22" s="93">
        <v>226583.408</v>
      </c>
      <c r="W22" s="93">
        <v>346062.95333</v>
      </c>
      <c r="X22" s="93">
        <v>0</v>
      </c>
      <c r="Y22" s="62">
        <f>SUM(V22:X22)</f>
        <v>572646.36133</v>
      </c>
      <c r="Z22" s="93">
        <v>553974.7959729999</v>
      </c>
      <c r="AA22" s="94">
        <v>531093.6144069999</v>
      </c>
      <c r="AC22" s="92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4">
        <v>0</v>
      </c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6">
        <v>0</v>
      </c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8760</v>
      </c>
      <c r="D24" s="114">
        <f t="shared" si="5"/>
        <v>239668</v>
      </c>
      <c r="E24" s="114">
        <f t="shared" si="5"/>
        <v>0</v>
      </c>
      <c r="F24" s="70">
        <f t="shared" si="5"/>
        <v>248428</v>
      </c>
      <c r="G24" s="114">
        <f t="shared" si="5"/>
        <v>57645</v>
      </c>
      <c r="H24" s="114">
        <f t="shared" si="5"/>
        <v>248420</v>
      </c>
      <c r="I24" s="114">
        <f t="shared" si="5"/>
        <v>954861.7419225149</v>
      </c>
      <c r="J24" s="114">
        <f t="shared" si="5"/>
        <v>39941.640690958906</v>
      </c>
      <c r="K24" s="114">
        <f t="shared" si="5"/>
        <v>187231.6405403397</v>
      </c>
      <c r="L24" s="114">
        <f t="shared" si="5"/>
        <v>762287.802119148</v>
      </c>
      <c r="M24" s="114">
        <f t="shared" si="5"/>
        <v>0</v>
      </c>
      <c r="N24" s="15">
        <f t="shared" si="5"/>
        <v>949519.4426594877</v>
      </c>
      <c r="O24" s="114">
        <f t="shared" si="5"/>
        <v>39878.57701287672</v>
      </c>
      <c r="P24" s="114">
        <f t="shared" si="5"/>
        <v>697969.9604046067</v>
      </c>
      <c r="Q24" s="114">
        <f t="shared" si="5"/>
        <v>669235.9081062741</v>
      </c>
      <c r="R24" s="114">
        <f t="shared" si="5"/>
        <v>14361.29705882353</v>
      </c>
      <c r="S24" s="114">
        <f t="shared" si="5"/>
        <v>41876.25298149019</v>
      </c>
      <c r="T24" s="114">
        <f t="shared" si="5"/>
        <v>0</v>
      </c>
      <c r="U24" s="70">
        <f t="shared" si="5"/>
        <v>56237.55004031373</v>
      </c>
      <c r="V24" s="114">
        <f t="shared" si="5"/>
        <v>14361.29705882353</v>
      </c>
      <c r="W24" s="114">
        <f t="shared" si="5"/>
        <v>41876.25298149019</v>
      </c>
      <c r="X24" s="114">
        <f t="shared" si="5"/>
        <v>0</v>
      </c>
      <c r="Y24" s="70">
        <f t="shared" si="5"/>
        <v>56237.55004031373</v>
      </c>
      <c r="Z24" s="114">
        <f t="shared" si="5"/>
        <v>76337.34219717648</v>
      </c>
      <c r="AA24" s="115">
        <f t="shared" si="5"/>
        <v>67264.61627125053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8294</v>
      </c>
      <c r="D25" s="93">
        <v>238674</v>
      </c>
      <c r="E25" s="93">
        <v>0</v>
      </c>
      <c r="F25" s="62">
        <f>SUM(C25:E25)</f>
        <v>246968</v>
      </c>
      <c r="G25" s="93">
        <v>55398</v>
      </c>
      <c r="H25" s="93">
        <v>246968</v>
      </c>
      <c r="I25" s="93">
        <v>738259.6705882354</v>
      </c>
      <c r="J25" s="93">
        <v>0</v>
      </c>
      <c r="K25" s="93">
        <v>65731.92156862745</v>
      </c>
      <c r="L25" s="93">
        <v>672527.7490196078</v>
      </c>
      <c r="M25" s="93">
        <v>0</v>
      </c>
      <c r="N25" s="76">
        <f>SUM(K25:M25)</f>
        <v>738259.6705882353</v>
      </c>
      <c r="O25" s="93">
        <v>0</v>
      </c>
      <c r="P25" s="93">
        <v>543530.5238141295</v>
      </c>
      <c r="Q25" s="93">
        <v>543530.5238141295</v>
      </c>
      <c r="R25" s="93">
        <v>1001.8470588235296</v>
      </c>
      <c r="S25" s="93">
        <v>9441.952981490194</v>
      </c>
      <c r="T25" s="93">
        <v>0</v>
      </c>
      <c r="U25" s="62">
        <f>SUM(R25:T25)</f>
        <v>10443.800040313723</v>
      </c>
      <c r="V25" s="93">
        <v>1001.8470588235296</v>
      </c>
      <c r="W25" s="93">
        <v>9441.952981490194</v>
      </c>
      <c r="X25" s="93">
        <v>0</v>
      </c>
      <c r="Y25" s="62">
        <f>SUM(V25:X25)</f>
        <v>10443.800040313723</v>
      </c>
      <c r="Z25" s="93">
        <v>32826.19219717647</v>
      </c>
      <c r="AA25" s="94">
        <v>32826.19219717647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75" customHeight="1">
      <c r="A26" s="18"/>
      <c r="B26" s="7" t="s">
        <v>3</v>
      </c>
      <c r="C26" s="32">
        <v>457</v>
      </c>
      <c r="D26" s="129">
        <v>994</v>
      </c>
      <c r="E26" s="129">
        <v>0</v>
      </c>
      <c r="F26" s="60">
        <f>SUM(C26:E26)</f>
        <v>1451</v>
      </c>
      <c r="G26" s="129">
        <v>2235</v>
      </c>
      <c r="H26" s="129">
        <v>1452</v>
      </c>
      <c r="I26" s="129">
        <v>164166.96851236164</v>
      </c>
      <c r="J26" s="129">
        <v>1183.73828</v>
      </c>
      <c r="K26" s="129">
        <v>69064.61614979446</v>
      </c>
      <c r="L26" s="129">
        <v>89760.05309954012</v>
      </c>
      <c r="M26" s="129">
        <v>0</v>
      </c>
      <c r="N26" s="57">
        <f>SUM(K26:M26)</f>
        <v>158824.66924933458</v>
      </c>
      <c r="O26" s="129">
        <v>1120.674601917808</v>
      </c>
      <c r="P26" s="129">
        <v>117922.91902203711</v>
      </c>
      <c r="Q26" s="129">
        <v>114411.92088365837</v>
      </c>
      <c r="R26" s="129">
        <v>13359.45</v>
      </c>
      <c r="S26" s="129">
        <v>32434.300000000003</v>
      </c>
      <c r="T26" s="129">
        <v>0</v>
      </c>
      <c r="U26" s="60">
        <f>SUM(R26:T26)</f>
        <v>45793.75</v>
      </c>
      <c r="V26" s="129">
        <v>13359.45</v>
      </c>
      <c r="W26" s="129">
        <v>32434.300000000003</v>
      </c>
      <c r="X26" s="129">
        <v>0</v>
      </c>
      <c r="Y26" s="60">
        <f>SUM(V26:X26)</f>
        <v>45793.75</v>
      </c>
      <c r="Z26" s="129">
        <v>25822.15000000001</v>
      </c>
      <c r="AA26" s="130">
        <v>25612.15000000001</v>
      </c>
      <c r="AC26" s="128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30">
        <v>0</v>
      </c>
    </row>
    <row r="27" spans="1:38" ht="24.75" customHeight="1" thickBot="1">
      <c r="A27" s="20"/>
      <c r="B27" s="42" t="s">
        <v>43</v>
      </c>
      <c r="C27" s="33">
        <v>9</v>
      </c>
      <c r="D27" s="119">
        <v>0</v>
      </c>
      <c r="E27" s="119">
        <v>0</v>
      </c>
      <c r="F27" s="71">
        <f>SUM(C27:E27)</f>
        <v>9</v>
      </c>
      <c r="G27" s="119">
        <v>12</v>
      </c>
      <c r="H27" s="48"/>
      <c r="I27" s="119">
        <v>52435.102821917804</v>
      </c>
      <c r="J27" s="119">
        <v>38757.90241095891</v>
      </c>
      <c r="K27" s="119">
        <v>52435.102821917804</v>
      </c>
      <c r="L27" s="119">
        <v>0</v>
      </c>
      <c r="M27" s="119">
        <v>0</v>
      </c>
      <c r="N27" s="83">
        <f>SUM(K27:M27)</f>
        <v>52435.102821917804</v>
      </c>
      <c r="O27" s="119">
        <v>38757.90241095891</v>
      </c>
      <c r="P27" s="119">
        <v>36516.51756844006</v>
      </c>
      <c r="Q27" s="119">
        <v>11293.463408486175</v>
      </c>
      <c r="R27" s="119">
        <v>0</v>
      </c>
      <c r="S27" s="119">
        <v>0</v>
      </c>
      <c r="T27" s="119">
        <v>0</v>
      </c>
      <c r="U27" s="71">
        <f>SUM(R27:T27)</f>
        <v>0</v>
      </c>
      <c r="V27" s="119">
        <v>0</v>
      </c>
      <c r="W27" s="119">
        <v>0</v>
      </c>
      <c r="X27" s="119">
        <v>0</v>
      </c>
      <c r="Y27" s="71">
        <f>SUM(V27:X27)</f>
        <v>0</v>
      </c>
      <c r="Z27" s="119">
        <v>17688.999999999996</v>
      </c>
      <c r="AA27" s="120">
        <v>8826.274074074052</v>
      </c>
      <c r="AC27" s="124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20">
        <v>0</v>
      </c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2">
        <v>0</v>
      </c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0</v>
      </c>
      <c r="H29" s="52">
        <v>0</v>
      </c>
      <c r="I29" s="14">
        <v>0</v>
      </c>
      <c r="J29" s="14">
        <v>0</v>
      </c>
      <c r="K29" s="14">
        <v>-524596.4709918571</v>
      </c>
      <c r="L29" s="14">
        <v>0</v>
      </c>
      <c r="M29" s="14">
        <v>0</v>
      </c>
      <c r="N29" s="84">
        <f>SUM(K29:M29)</f>
        <v>-524596.4709918571</v>
      </c>
      <c r="O29" s="14">
        <v>-522919.3721899021</v>
      </c>
      <c r="P29" s="14">
        <v>414703.2434530408</v>
      </c>
      <c r="Q29" s="14">
        <v>4087.300071514386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23">
        <v>0</v>
      </c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-120894.69316371428</v>
      </c>
      <c r="L30" s="114">
        <f t="shared" si="7"/>
        <v>0</v>
      </c>
      <c r="M30" s="114">
        <f t="shared" si="7"/>
        <v>0</v>
      </c>
      <c r="N30" s="15">
        <f t="shared" si="7"/>
        <v>-120894.69316371428</v>
      </c>
      <c r="O30" s="114">
        <f t="shared" si="7"/>
        <v>-120204.55149557731</v>
      </c>
      <c r="P30" s="114">
        <f t="shared" si="7"/>
        <v>95206.52874240818</v>
      </c>
      <c r="Q30" s="114">
        <f t="shared" si="7"/>
        <v>92.0439522711822</v>
      </c>
      <c r="R30" s="114">
        <f t="shared" si="7"/>
        <v>1542992.5152</v>
      </c>
      <c r="S30" s="114">
        <f t="shared" si="7"/>
        <v>0</v>
      </c>
      <c r="T30" s="114">
        <f t="shared" si="7"/>
        <v>0</v>
      </c>
      <c r="U30" s="70">
        <f t="shared" si="7"/>
        <v>1542992.5152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-2795756.225374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3">
        <v>0</v>
      </c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-120894.69316371428</v>
      </c>
      <c r="L32" s="135">
        <v>0</v>
      </c>
      <c r="M32" s="135">
        <v>0</v>
      </c>
      <c r="N32" s="56">
        <f>SUM(K32:M32)</f>
        <v>-120894.69316371428</v>
      </c>
      <c r="O32" s="135">
        <v>-120204.55149557731</v>
      </c>
      <c r="P32" s="135">
        <v>95206.52874240818</v>
      </c>
      <c r="Q32" s="135">
        <v>92.0439522711822</v>
      </c>
      <c r="R32" s="135">
        <v>1542992.5152</v>
      </c>
      <c r="S32" s="135">
        <v>0</v>
      </c>
      <c r="T32" s="135">
        <v>0</v>
      </c>
      <c r="U32" s="59">
        <f>SUM(R32:T32)</f>
        <v>1542992.5152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-2795756.225374</v>
      </c>
      <c r="AA32" s="136">
        <v>0</v>
      </c>
      <c r="AC32" s="134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6">
        <v>0</v>
      </c>
    </row>
    <row r="33" spans="1:38" ht="26.25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2">
        <v>0</v>
      </c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6">
        <v>0</v>
      </c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6">
        <v>0</v>
      </c>
    </row>
    <row r="37" spans="1:38" ht="15.75" thickBot="1">
      <c r="A37" s="13" t="s">
        <v>54</v>
      </c>
      <c r="B37" s="3" t="s">
        <v>5</v>
      </c>
      <c r="C37" s="36">
        <v>2463</v>
      </c>
      <c r="D37" s="117">
        <v>16</v>
      </c>
      <c r="E37" s="117">
        <v>23</v>
      </c>
      <c r="F37" s="73">
        <f>SUM(C37:E37)</f>
        <v>2502</v>
      </c>
      <c r="G37" s="117">
        <v>2075</v>
      </c>
      <c r="H37" s="50"/>
      <c r="I37" s="117">
        <v>103121.9937092173</v>
      </c>
      <c r="J37" s="117">
        <v>38685.8881132076</v>
      </c>
      <c r="K37" s="117">
        <v>101819.69694421721</v>
      </c>
      <c r="L37" s="117">
        <v>1201.2767649999998</v>
      </c>
      <c r="M37" s="117">
        <v>101.01999999999998</v>
      </c>
      <c r="N37" s="85">
        <f>SUM(K37:M37)</f>
        <v>103121.99370921722</v>
      </c>
      <c r="O37" s="117">
        <v>38685.888113207584</v>
      </c>
      <c r="P37" s="117">
        <v>105687.434205113</v>
      </c>
      <c r="Q37" s="117">
        <v>65687.2187324242</v>
      </c>
      <c r="R37" s="117">
        <v>65690.68350000001</v>
      </c>
      <c r="S37" s="117">
        <v>0</v>
      </c>
      <c r="T37" s="117">
        <v>0</v>
      </c>
      <c r="U37" s="73">
        <f>SUM(R37:T37)</f>
        <v>65690.68350000001</v>
      </c>
      <c r="V37" s="117">
        <v>57146.46175000002</v>
      </c>
      <c r="W37" s="117">
        <v>0</v>
      </c>
      <c r="X37" s="117">
        <v>0</v>
      </c>
      <c r="Y37" s="73">
        <f>SUM(V37:X37)</f>
        <v>57146.46175000002</v>
      </c>
      <c r="Z37" s="117">
        <v>-131649.94462200007</v>
      </c>
      <c r="AA37" s="118">
        <v>-97161.51475696854</v>
      </c>
      <c r="AC37" s="116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8">
        <v>0</v>
      </c>
    </row>
    <row r="38" spans="1:38" ht="26.25" thickBot="1">
      <c r="A38" s="13" t="s">
        <v>55</v>
      </c>
      <c r="B38" s="3" t="s">
        <v>56</v>
      </c>
      <c r="C38" s="29">
        <v>283</v>
      </c>
      <c r="D38" s="111">
        <v>1513</v>
      </c>
      <c r="E38" s="111">
        <v>0</v>
      </c>
      <c r="F38" s="69">
        <f>SUM(C38:E38)</f>
        <v>1796</v>
      </c>
      <c r="G38" s="111">
        <v>2599</v>
      </c>
      <c r="H38" s="51"/>
      <c r="I38" s="111">
        <v>854147.558395884</v>
      </c>
      <c r="J38" s="111">
        <v>541059.2621762084</v>
      </c>
      <c r="K38" s="111">
        <v>269231.14304252586</v>
      </c>
      <c r="L38" s="111">
        <v>571953.7138261553</v>
      </c>
      <c r="M38" s="111">
        <v>0</v>
      </c>
      <c r="N38" s="82">
        <f>SUM(K38:M38)</f>
        <v>841184.8568686811</v>
      </c>
      <c r="O38" s="111">
        <v>532493.7026943982</v>
      </c>
      <c r="P38" s="111">
        <v>565717.0379213425</v>
      </c>
      <c r="Q38" s="111">
        <v>189394.94912310375</v>
      </c>
      <c r="R38" s="111">
        <v>133423.3</v>
      </c>
      <c r="S38" s="111">
        <v>184915.66</v>
      </c>
      <c r="T38" s="111">
        <v>0</v>
      </c>
      <c r="U38" s="69">
        <f>SUM(R38:T38)</f>
        <v>318338.95999999996</v>
      </c>
      <c r="V38" s="111">
        <v>17033.00856663422</v>
      </c>
      <c r="W38" s="111">
        <v>38839.63700000002</v>
      </c>
      <c r="X38" s="111">
        <v>0</v>
      </c>
      <c r="Y38" s="69">
        <f>SUM(V38:X38)</f>
        <v>55872.64556663424</v>
      </c>
      <c r="Z38" s="111">
        <v>25071.82870898003</v>
      </c>
      <c r="AA38" s="112">
        <v>32867.45124973744</v>
      </c>
      <c r="AC38" s="110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2">
        <v>0</v>
      </c>
    </row>
    <row r="39" spans="1:38" ht="15.75" thickBot="1">
      <c r="A39" s="13" t="s">
        <v>57</v>
      </c>
      <c r="B39" s="3" t="s">
        <v>6</v>
      </c>
      <c r="C39" s="29">
        <v>3</v>
      </c>
      <c r="D39" s="111">
        <v>5964</v>
      </c>
      <c r="E39" s="111">
        <v>0</v>
      </c>
      <c r="F39" s="69">
        <f>SUM(C39:E39)</f>
        <v>5967</v>
      </c>
      <c r="G39" s="111">
        <v>9507</v>
      </c>
      <c r="H39" s="51"/>
      <c r="I39" s="111">
        <v>228059.88232876675</v>
      </c>
      <c r="J39" s="111">
        <v>71097.74930769231</v>
      </c>
      <c r="K39" s="111">
        <v>107631.41087671234</v>
      </c>
      <c r="L39" s="111">
        <v>119942.83353424627</v>
      </c>
      <c r="M39" s="111">
        <v>0</v>
      </c>
      <c r="N39" s="82">
        <f>SUM(K39:M39)</f>
        <v>227574.2444109586</v>
      </c>
      <c r="O39" s="111">
        <v>70970.8508565207</v>
      </c>
      <c r="P39" s="111">
        <v>97237.35193104026</v>
      </c>
      <c r="Q39" s="111">
        <v>60612.153814642894</v>
      </c>
      <c r="R39" s="111">
        <v>60.45</v>
      </c>
      <c r="S39" s="111">
        <v>1328.8</v>
      </c>
      <c r="T39" s="111">
        <v>0</v>
      </c>
      <c r="U39" s="69">
        <f>SUM(R39:T39)</f>
        <v>1389.25</v>
      </c>
      <c r="V39" s="111">
        <v>60.45</v>
      </c>
      <c r="W39" s="111">
        <v>1328.8</v>
      </c>
      <c r="X39" s="111">
        <v>0</v>
      </c>
      <c r="Y39" s="69">
        <f>SUM(V39:X39)</f>
        <v>1389.25</v>
      </c>
      <c r="Z39" s="111">
        <v>402367.02</v>
      </c>
      <c r="AA39" s="112">
        <v>8890.880000000012</v>
      </c>
      <c r="AC39" s="110">
        <v>0</v>
      </c>
      <c r="AD39" s="111">
        <v>0</v>
      </c>
      <c r="AE39" s="111">
        <v>0</v>
      </c>
      <c r="AF39" s="111">
        <v>0</v>
      </c>
      <c r="AG39" s="111">
        <v>1021.4951326530611</v>
      </c>
      <c r="AH39" s="111">
        <v>453.997836734693</v>
      </c>
      <c r="AI39" s="111">
        <v>0</v>
      </c>
      <c r="AJ39" s="111">
        <v>0</v>
      </c>
      <c r="AK39" s="111">
        <v>0</v>
      </c>
      <c r="AL39" s="112">
        <v>0</v>
      </c>
    </row>
    <row r="40" spans="1:38" ht="15.75" thickBot="1">
      <c r="A40" s="13" t="s">
        <v>58</v>
      </c>
      <c r="B40" s="3" t="s">
        <v>7</v>
      </c>
      <c r="C40" s="24">
        <f>SUM(C41:C43)</f>
        <v>4</v>
      </c>
      <c r="D40" s="90">
        <f>SUM(D41:D43)</f>
        <v>0</v>
      </c>
      <c r="E40" s="90">
        <f>SUM(E41:E43)</f>
        <v>0</v>
      </c>
      <c r="F40" s="66">
        <f>SUM(F41:F43)</f>
        <v>4</v>
      </c>
      <c r="G40" s="90">
        <f>SUM(G41:G43)</f>
        <v>3</v>
      </c>
      <c r="H40" s="51"/>
      <c r="I40" s="90">
        <f aca="true" t="shared" si="11" ref="I40:AA40">SUM(I41:I43)</f>
        <v>340</v>
      </c>
      <c r="J40" s="90">
        <f t="shared" si="11"/>
        <v>0</v>
      </c>
      <c r="K40" s="90">
        <f t="shared" si="11"/>
        <v>340</v>
      </c>
      <c r="L40" s="90">
        <f t="shared" si="11"/>
        <v>0</v>
      </c>
      <c r="M40" s="90">
        <f t="shared" si="11"/>
        <v>0</v>
      </c>
      <c r="N40" s="75">
        <f t="shared" si="11"/>
        <v>340</v>
      </c>
      <c r="O40" s="90">
        <f t="shared" si="11"/>
        <v>0</v>
      </c>
      <c r="P40" s="90">
        <f t="shared" si="11"/>
        <v>90.44274852042653</v>
      </c>
      <c r="Q40" s="90">
        <f t="shared" si="11"/>
        <v>90.44274852042653</v>
      </c>
      <c r="R40" s="90">
        <f t="shared" si="11"/>
        <v>0</v>
      </c>
      <c r="S40" s="90">
        <f t="shared" si="11"/>
        <v>0</v>
      </c>
      <c r="T40" s="90">
        <f t="shared" si="11"/>
        <v>0</v>
      </c>
      <c r="U40" s="66">
        <f t="shared" si="11"/>
        <v>0</v>
      </c>
      <c r="V40" s="90">
        <f t="shared" si="11"/>
        <v>0</v>
      </c>
      <c r="W40" s="90">
        <f t="shared" si="11"/>
        <v>0</v>
      </c>
      <c r="X40" s="90">
        <f t="shared" si="11"/>
        <v>0</v>
      </c>
      <c r="Y40" s="66">
        <f t="shared" si="11"/>
        <v>0</v>
      </c>
      <c r="Z40" s="90">
        <f t="shared" si="11"/>
        <v>0</v>
      </c>
      <c r="AA40" s="91">
        <f t="shared" si="11"/>
        <v>0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0</v>
      </c>
      <c r="D41" s="122">
        <v>0</v>
      </c>
      <c r="E41" s="122">
        <v>0</v>
      </c>
      <c r="F41" s="74">
        <f>SUM(C41:E41)</f>
        <v>0</v>
      </c>
      <c r="G41" s="122">
        <v>0</v>
      </c>
      <c r="H41" s="49"/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86">
        <f>SUM(K41:M41)</f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0</v>
      </c>
      <c r="AA41" s="123">
        <v>0</v>
      </c>
      <c r="AC41" s="121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v>0</v>
      </c>
      <c r="AL41" s="123">
        <v>0</v>
      </c>
    </row>
    <row r="42" spans="1:38" ht="30">
      <c r="A42" s="18"/>
      <c r="B42" s="7" t="s">
        <v>60</v>
      </c>
      <c r="C42" s="32">
        <v>3</v>
      </c>
      <c r="D42" s="129">
        <v>0</v>
      </c>
      <c r="E42" s="129">
        <v>0</v>
      </c>
      <c r="F42" s="60">
        <f>SUM(C42:E42)</f>
        <v>3</v>
      </c>
      <c r="G42" s="129">
        <v>3</v>
      </c>
      <c r="H42" s="127"/>
      <c r="I42" s="129">
        <v>290</v>
      </c>
      <c r="J42" s="129">
        <v>0</v>
      </c>
      <c r="K42" s="129">
        <v>290</v>
      </c>
      <c r="L42" s="129">
        <v>0</v>
      </c>
      <c r="M42" s="129">
        <v>0</v>
      </c>
      <c r="N42" s="57">
        <f>SUM(K42:M42)</f>
        <v>290</v>
      </c>
      <c r="O42" s="129">
        <v>0</v>
      </c>
      <c r="P42" s="129">
        <v>40.44274852042654</v>
      </c>
      <c r="Q42" s="129">
        <v>40.44274852042654</v>
      </c>
      <c r="R42" s="129">
        <v>0</v>
      </c>
      <c r="S42" s="129">
        <v>0</v>
      </c>
      <c r="T42" s="129">
        <v>0</v>
      </c>
      <c r="U42" s="60">
        <f>SUM(R42:T42)</f>
        <v>0</v>
      </c>
      <c r="V42" s="129">
        <v>0</v>
      </c>
      <c r="W42" s="129">
        <v>0</v>
      </c>
      <c r="X42" s="129">
        <v>0</v>
      </c>
      <c r="Y42" s="60">
        <f>SUM(V42:X42)</f>
        <v>0</v>
      </c>
      <c r="Z42" s="129">
        <v>0</v>
      </c>
      <c r="AA42" s="130">
        <v>0</v>
      </c>
      <c r="AC42" s="128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30">
        <v>0</v>
      </c>
    </row>
    <row r="43" spans="1:38" ht="15.75" thickBot="1">
      <c r="A43" s="19"/>
      <c r="B43" s="44" t="s">
        <v>61</v>
      </c>
      <c r="C43" s="33">
        <v>1</v>
      </c>
      <c r="D43" s="119">
        <v>0</v>
      </c>
      <c r="E43" s="119">
        <v>0</v>
      </c>
      <c r="F43" s="71">
        <f>SUM(C43:E43)</f>
        <v>1</v>
      </c>
      <c r="G43" s="119">
        <v>0</v>
      </c>
      <c r="H43" s="48"/>
      <c r="I43" s="119">
        <v>50</v>
      </c>
      <c r="J43" s="119">
        <v>0</v>
      </c>
      <c r="K43" s="119">
        <v>50</v>
      </c>
      <c r="L43" s="119">
        <v>0</v>
      </c>
      <c r="M43" s="119">
        <v>0</v>
      </c>
      <c r="N43" s="83">
        <f>SUM(K43:M43)</f>
        <v>50</v>
      </c>
      <c r="O43" s="119">
        <v>0</v>
      </c>
      <c r="P43" s="119">
        <v>50</v>
      </c>
      <c r="Q43" s="119">
        <v>50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0</v>
      </c>
      <c r="AA43" s="120">
        <v>0</v>
      </c>
      <c r="AC43" s="124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20">
        <v>0</v>
      </c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2">
        <v>0</v>
      </c>
    </row>
    <row r="45" spans="1:38" ht="39" thickBot="1">
      <c r="A45" s="13" t="s">
        <v>63</v>
      </c>
      <c r="B45" s="3" t="s">
        <v>64</v>
      </c>
      <c r="C45" s="31">
        <f>SUM(C46:C48)</f>
        <v>47</v>
      </c>
      <c r="D45" s="114">
        <f>SUM(D46:D48)</f>
        <v>17</v>
      </c>
      <c r="E45" s="114">
        <f>SUM(E46:E48)</f>
        <v>0</v>
      </c>
      <c r="F45" s="70">
        <f>SUM(F46:F48)</f>
        <v>64</v>
      </c>
      <c r="G45" s="114">
        <f>SUM(G46:G48)</f>
        <v>95</v>
      </c>
      <c r="H45" s="51"/>
      <c r="I45" s="114">
        <f aca="true" t="shared" si="13" ref="I45:AA45">SUM(I46:I48)</f>
        <v>82946.69034246575</v>
      </c>
      <c r="J45" s="114">
        <f t="shared" si="13"/>
        <v>55440.24274680797</v>
      </c>
      <c r="K45" s="114">
        <f t="shared" si="13"/>
        <v>69878.36842465753</v>
      </c>
      <c r="L45" s="114">
        <f t="shared" si="13"/>
        <v>5050</v>
      </c>
      <c r="M45" s="114">
        <f t="shared" si="13"/>
        <v>0</v>
      </c>
      <c r="N45" s="15">
        <f t="shared" si="13"/>
        <v>74928.36842465753</v>
      </c>
      <c r="O45" s="114">
        <f t="shared" si="13"/>
        <v>50069.83178790386</v>
      </c>
      <c r="P45" s="114">
        <f t="shared" si="13"/>
        <v>72109.96673422406</v>
      </c>
      <c r="Q45" s="114">
        <f t="shared" si="13"/>
        <v>27543.507901555105</v>
      </c>
      <c r="R45" s="114">
        <f t="shared" si="13"/>
        <v>57021.81</v>
      </c>
      <c r="S45" s="114">
        <f t="shared" si="13"/>
        <v>0</v>
      </c>
      <c r="T45" s="114">
        <f t="shared" si="13"/>
        <v>0</v>
      </c>
      <c r="U45" s="70">
        <f t="shared" si="13"/>
        <v>57021.81</v>
      </c>
      <c r="V45" s="114">
        <f t="shared" si="13"/>
        <v>3083.7916666666642</v>
      </c>
      <c r="W45" s="114">
        <f t="shared" si="13"/>
        <v>0</v>
      </c>
      <c r="X45" s="114">
        <f t="shared" si="13"/>
        <v>0</v>
      </c>
      <c r="Y45" s="70">
        <f t="shared" si="13"/>
        <v>3083.7916666666642</v>
      </c>
      <c r="Z45" s="114">
        <f t="shared" si="13"/>
        <v>-5764.659999999862</v>
      </c>
      <c r="AA45" s="115">
        <f t="shared" si="13"/>
        <v>-17376.629999999855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6128.970795918367</v>
      </c>
      <c r="AH45" s="114">
        <f t="shared" si="14"/>
        <v>907.995673469386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10</v>
      </c>
      <c r="D46" s="132">
        <v>9</v>
      </c>
      <c r="E46" s="132">
        <v>0</v>
      </c>
      <c r="F46" s="61">
        <f>SUM(C46:E46)</f>
        <v>19</v>
      </c>
      <c r="G46" s="132">
        <v>47</v>
      </c>
      <c r="H46" s="49"/>
      <c r="I46" s="132">
        <v>12746.575342465754</v>
      </c>
      <c r="J46" s="132">
        <v>8195.094760273972</v>
      </c>
      <c r="K46" s="132">
        <v>10946.575342465754</v>
      </c>
      <c r="L46" s="132">
        <v>1800</v>
      </c>
      <c r="M46" s="132">
        <v>0</v>
      </c>
      <c r="N46" s="58">
        <f>SUM(K46:M46)</f>
        <v>12746.575342465754</v>
      </c>
      <c r="O46" s="132">
        <v>8195.094760273972</v>
      </c>
      <c r="P46" s="132">
        <v>18623.049608405978</v>
      </c>
      <c r="Q46" s="132">
        <v>6645.9506503520515</v>
      </c>
      <c r="R46" s="132">
        <v>0</v>
      </c>
      <c r="S46" s="132">
        <v>0</v>
      </c>
      <c r="T46" s="132">
        <v>0</v>
      </c>
      <c r="U46" s="61">
        <f>SUM(R46:T46)</f>
        <v>0</v>
      </c>
      <c r="V46" s="132">
        <v>0</v>
      </c>
      <c r="W46" s="132">
        <v>0</v>
      </c>
      <c r="X46" s="132">
        <v>0</v>
      </c>
      <c r="Y46" s="61">
        <f>SUM(V46:X46)</f>
        <v>0</v>
      </c>
      <c r="Z46" s="132">
        <v>-38000</v>
      </c>
      <c r="AA46" s="133">
        <v>-19000</v>
      </c>
      <c r="AC46" s="131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3">
        <v>0</v>
      </c>
    </row>
    <row r="47" spans="1:38" ht="15">
      <c r="A47" s="18"/>
      <c r="B47" s="45" t="s">
        <v>66</v>
      </c>
      <c r="C47" s="126">
        <v>13</v>
      </c>
      <c r="D47" s="96">
        <v>0</v>
      </c>
      <c r="E47" s="96">
        <v>0</v>
      </c>
      <c r="F47" s="63">
        <f>SUM(C47:E47)</f>
        <v>13</v>
      </c>
      <c r="G47" s="96">
        <v>5</v>
      </c>
      <c r="H47" s="127"/>
      <c r="I47" s="96">
        <v>13229.14</v>
      </c>
      <c r="J47" s="96">
        <v>8603.778086533985</v>
      </c>
      <c r="K47" s="96">
        <v>13229.14</v>
      </c>
      <c r="L47" s="96">
        <v>0</v>
      </c>
      <c r="M47" s="96">
        <v>0</v>
      </c>
      <c r="N47" s="77">
        <f>SUM(K47:M47)</f>
        <v>13229.14</v>
      </c>
      <c r="O47" s="96">
        <v>8603.778086533985</v>
      </c>
      <c r="P47" s="96">
        <v>9726.924025806193</v>
      </c>
      <c r="Q47" s="96">
        <v>3956.845280058593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0</v>
      </c>
      <c r="AA47" s="97">
        <v>0</v>
      </c>
      <c r="AC47" s="95">
        <v>0</v>
      </c>
      <c r="AD47" s="96">
        <v>0</v>
      </c>
      <c r="AE47" s="96">
        <v>0</v>
      </c>
      <c r="AF47" s="96">
        <v>0</v>
      </c>
      <c r="AG47" s="96">
        <v>2042.9902653061222</v>
      </c>
      <c r="AH47" s="96">
        <v>453.997836734693</v>
      </c>
      <c r="AI47" s="96">
        <v>0</v>
      </c>
      <c r="AJ47" s="96">
        <v>0</v>
      </c>
      <c r="AK47" s="96">
        <v>0</v>
      </c>
      <c r="AL47" s="97">
        <v>0</v>
      </c>
    </row>
    <row r="48" spans="1:38" ht="15.75" thickBot="1">
      <c r="A48" s="19"/>
      <c r="B48" s="11" t="s">
        <v>67</v>
      </c>
      <c r="C48" s="33">
        <v>24</v>
      </c>
      <c r="D48" s="119">
        <v>8</v>
      </c>
      <c r="E48" s="119">
        <v>0</v>
      </c>
      <c r="F48" s="71">
        <f>SUM(C48:E48)</f>
        <v>32</v>
      </c>
      <c r="G48" s="119">
        <v>43</v>
      </c>
      <c r="H48" s="127"/>
      <c r="I48" s="119">
        <v>56970.975</v>
      </c>
      <c r="J48" s="119">
        <v>38641.36990000001</v>
      </c>
      <c r="K48" s="119">
        <v>45702.653082191784</v>
      </c>
      <c r="L48" s="119">
        <v>3250</v>
      </c>
      <c r="M48" s="119">
        <v>0</v>
      </c>
      <c r="N48" s="83">
        <f>SUM(K48:M48)</f>
        <v>48952.653082191784</v>
      </c>
      <c r="O48" s="119">
        <v>33270.9589410959</v>
      </c>
      <c r="P48" s="119">
        <v>43759.993100011896</v>
      </c>
      <c r="Q48" s="119">
        <v>16940.71197114446</v>
      </c>
      <c r="R48" s="119">
        <v>57021.81</v>
      </c>
      <c r="S48" s="119">
        <v>0</v>
      </c>
      <c r="T48" s="119">
        <v>0</v>
      </c>
      <c r="U48" s="71">
        <f>SUM(R48:T48)</f>
        <v>57021.81</v>
      </c>
      <c r="V48" s="119">
        <v>3083.7916666666642</v>
      </c>
      <c r="W48" s="119">
        <v>0</v>
      </c>
      <c r="X48" s="119">
        <v>0</v>
      </c>
      <c r="Y48" s="71">
        <f>SUM(V48:X48)</f>
        <v>3083.7916666666642</v>
      </c>
      <c r="Z48" s="119">
        <v>32235.34000000014</v>
      </c>
      <c r="AA48" s="120">
        <v>1623.3700000001445</v>
      </c>
      <c r="AC48" s="124">
        <v>0</v>
      </c>
      <c r="AD48" s="119">
        <v>0</v>
      </c>
      <c r="AE48" s="119">
        <v>0</v>
      </c>
      <c r="AF48" s="119">
        <v>0</v>
      </c>
      <c r="AG48" s="119">
        <v>4085.9805306122444</v>
      </c>
      <c r="AH48" s="119">
        <v>453.997836734693</v>
      </c>
      <c r="AI48" s="119">
        <v>0</v>
      </c>
      <c r="AJ48" s="119">
        <v>0</v>
      </c>
      <c r="AK48" s="119">
        <v>0</v>
      </c>
      <c r="AL48" s="120">
        <v>0</v>
      </c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8">
        <v>0</v>
      </c>
    </row>
    <row r="50" spans="1:38" ht="15.75" thickBot="1">
      <c r="A50" s="266" t="s">
        <v>69</v>
      </c>
      <c r="B50" s="267"/>
      <c r="C50" s="38">
        <f>C11+C16+C17+C20+C21+C24+C28+C29+C30+C33+C34+C37+C38+C39+C40+C44+C45+C49</f>
        <v>36542</v>
      </c>
      <c r="D50" s="15">
        <f aca="true" t="shared" si="15" ref="D50:AL50">D11+D16+D17+D20+D21+D24+D28+D29+D30+D33+D34+D37+D38+D39+D40+D44+D45+D49</f>
        <v>265090</v>
      </c>
      <c r="E50" s="15">
        <f t="shared" si="15"/>
        <v>23</v>
      </c>
      <c r="F50" s="15">
        <f t="shared" si="15"/>
        <v>301655</v>
      </c>
      <c r="G50" s="15">
        <f t="shared" si="15"/>
        <v>113230</v>
      </c>
      <c r="H50" s="15">
        <f t="shared" si="15"/>
        <v>249932</v>
      </c>
      <c r="I50" s="15">
        <f t="shared" si="15"/>
        <v>5899976.232981716</v>
      </c>
      <c r="J50" s="15">
        <f t="shared" si="15"/>
        <v>2025579.2343842902</v>
      </c>
      <c r="K50" s="15">
        <f t="shared" si="15"/>
        <v>2420600.723264988</v>
      </c>
      <c r="L50" s="15">
        <f t="shared" si="15"/>
        <v>2640146.1008763327</v>
      </c>
      <c r="M50" s="15">
        <f t="shared" si="15"/>
        <v>101.01999999999998</v>
      </c>
      <c r="N50" s="15">
        <f t="shared" si="15"/>
        <v>5060847.844141321</v>
      </c>
      <c r="O50" s="15">
        <f t="shared" si="15"/>
        <v>1278056.5859553562</v>
      </c>
      <c r="P50" s="15">
        <f t="shared" si="15"/>
        <v>5304700.276121771</v>
      </c>
      <c r="Q50" s="15">
        <f t="shared" si="15"/>
        <v>3715630.7921228376</v>
      </c>
      <c r="R50" s="15">
        <f t="shared" si="15"/>
        <v>4009620.524758951</v>
      </c>
      <c r="S50" s="15">
        <f t="shared" si="15"/>
        <v>639456.7406114902</v>
      </c>
      <c r="T50" s="15">
        <f t="shared" si="15"/>
        <v>2520.6828000000005</v>
      </c>
      <c r="U50" s="15">
        <f t="shared" si="15"/>
        <v>4651597.948170441</v>
      </c>
      <c r="V50" s="15">
        <f t="shared" si="15"/>
        <v>1991217.493552276</v>
      </c>
      <c r="W50" s="15">
        <f t="shared" si="15"/>
        <v>477431.88087149017</v>
      </c>
      <c r="X50" s="15">
        <f t="shared" si="15"/>
        <v>2460.2575200000006</v>
      </c>
      <c r="Y50" s="15">
        <f t="shared" si="15"/>
        <v>2471109.631943766</v>
      </c>
      <c r="Z50" s="15">
        <f t="shared" si="15"/>
        <v>-142437.55311671674</v>
      </c>
      <c r="AA50" s="16">
        <f t="shared" si="15"/>
        <v>2212986.2457711413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7150.465928571428</v>
      </c>
      <c r="AH50" s="15">
        <f t="shared" si="15"/>
        <v>1361.993510204079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Levan Chrdileli</cp:lastModifiedBy>
  <cp:lastPrinted>2017-10-18T12:38:28Z</cp:lastPrinted>
  <dcterms:created xsi:type="dcterms:W3CDTF">1996-10-14T23:33:28Z</dcterms:created>
  <dcterms:modified xsi:type="dcterms:W3CDTF">2018-08-14T07:01:35Z</dcterms:modified>
  <cp:category/>
  <cp:version/>
  <cp:contentType/>
  <cp:contentStatus/>
</cp:coreProperties>
</file>