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<sst xmlns="http://schemas.openxmlformats.org/spreadsheetml/2006/main" count="330" uniqueCount="245">
  <si>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</si>
  <si>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</si>
  <si>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</si>
  <si>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</si>
  <si>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</si>
  <si>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</si>
  <si>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</si>
  <si>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</si>
  <si>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</si>
  <si>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</si>
  <si>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</si>
  <si>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</si>
  <si>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</si>
  <si>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</si>
  <si>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</si>
  <si>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</si>
  <si>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</si>
  <si>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</si>
  <si>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</si>
  <si>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</si>
  <si>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</si>
  <si>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</si>
  <si>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</si>
  <si>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</si>
  <si>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</si>
  <si>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</si>
  <si>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</si>
  <si>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</si>
  <si>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</si>
  <si>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</si>
  <si>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</si>
  <si>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</si>
  <si>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</si>
  <si>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</si>
  <si>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</si>
  <si>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</si>
  <si>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</si>
  <si>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</si>
  <si>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</si>
  <si>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</si>
  <si>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</si>
  <si>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</si>
  <si>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</si>
  <si>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</si>
  <si>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</si>
  <si>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</si>
  <si>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</si>
  <si>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</si>
  <si>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</si>
  <si>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</si>
  <si>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</si>
  <si>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</si>
  <si>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</si>
  <si>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</si>
  <si>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</si>
  <si>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</si>
  <si>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</si>
  <si>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</si>
  <si>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</si>
  <si>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</si>
  <si>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</si>
  <si>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</si>
  <si>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</si>
  <si>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</si>
  <si>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</si>
  <si>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</si>
  <si>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</si>
  <si>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</si>
  <si>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</si>
  <si>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</si>
  <si>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</si>
  <si>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</si>
  <si>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</si>
  <si>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</si>
  <si>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</si>
  <si>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</si>
  <si>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</si>
  <si>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</si>
  <si>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</si>
  <si>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</si>
  <si>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</si>
  <si>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</si>
  <si>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</si>
  <si>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</si>
  <si>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</si>
  <si>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</si>
  <si>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</si>
  <si>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</si>
  <si>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</si>
  <si>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</si>
  <si>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</si>
  <si>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</si>
  <si>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</si>
  <si>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</si>
  <si>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</si>
  <si>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</si>
  <si>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</si>
  <si>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</si>
  <si>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</si>
  <si>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</si>
  <si>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</si>
  <si>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</si>
  <si>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</si>
  <si>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</si>
  <si>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</si>
  <si>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</si>
  <si>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</si>
  <si>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</si>
  <si>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</si>
  <si>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</si>
  <si>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</si>
  <si>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</si>
  <si>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</si>
  <si>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</si>
  <si>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</si>
  <si>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</si>
  <si>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</si>
  <si>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</si>
  <si>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</si>
  <si>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</si>
  <si>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</si>
  <si>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</si>
  <si>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</si>
  <si>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</si>
  <si>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</si>
  <si>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</si>
  <si>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</si>
  <si>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</si>
  <si>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</si>
  <si>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</si>
  <si>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</si>
  <si>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</si>
  <si>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</si>
  <si>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</si>
  <si>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</si>
  <si>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</si>
  <si>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</si>
  <si>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</si>
  <si>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</si>
  <si>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</si>
  <si>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</si>
  <si>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</si>
  <si>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</si>
  <si>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</si>
  <si>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</si>
  <si>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</si>
  <si>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</si>
  <si>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</si>
  <si>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</si>
  <si>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</si>
  <si>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</si>
  <si>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</si>
  <si>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</si>
  <si>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</si>
  <si>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</si>
  <si>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</si>
  <si>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</si>
  <si>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</si>
  <si>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</si>
  <si>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</si>
  <si>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</si>
  <si>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</si>
  <si>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</si>
  <si>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</si>
  <si>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</si>
  <si>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</si>
  <si>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</si>
  <si>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</si>
  <si>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</si>
  <si>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</si>
  <si>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</si>
  <si>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</si>
  <si>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</si>
  <si>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</si>
  <si>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</si>
  <si>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</si>
  <si>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</si>
  <si>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</si>
  <si>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</si>
  <si>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</si>
  <si>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</si>
  <si>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</si>
  <si>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</si>
  <si>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</si>
  <si>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</si>
  <si>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</si>
  <si>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</si>
  <si>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</si>
  <si>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</si>
  <si>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</si>
  <si>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</si>
  <si>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</si>
  <si>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</si>
  <si>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</si>
  <si>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</si>
  <si>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</si>
  <si>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</si>
  <si>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</si>
  <si>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</si>
  <si>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</si>
  <si>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</si>
  <si>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</si>
  <si>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</si>
  <si>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</si>
  <si>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</si>
  <si>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</si>
  <si>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</si>
  <si>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</si>
  <si>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</si>
  <si>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</si>
  <si>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</si>
  <si>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</si>
  <si>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</si>
  <si>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</si>
  <si>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</si>
  <si>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</si>
  <si>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</si>
  <si>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</si>
  <si>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</si>
  <si>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</si>
  <si>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</si>
  <si>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</si>
  <si>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</si>
  <si>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</si>
  <si>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</si>
  <si>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</si>
  <si>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</si>
  <si>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</si>
  <si>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</si>
  <si>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</si>
  <si>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</si>
  <si>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</si>
  <si>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</si>
  <si>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</si>
  <si>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</si>
  <si>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</si>
  <si>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</si>
  <si>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</si>
  <si>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</si>
  <si>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</si>
  <si>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</si>
  <si>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</si>
  <si>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ევროინს ჯორჯია"</t>
  </si>
  <si>
    <t>ანგარიშგების თარიღი: 31/03/2022</t>
  </si>
  <si>
    <t>ანგარიშგების პერიოდი: 01/01/2022 - 31/03/2022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</si>
</sst>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suri%20angarishgebis%20danarti%20N%201(Euroins,%2031.03.202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migebuli%20gadazgveva%20(Euroins,%2031.03.202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vartaluri%20statistikuri%20angarishi,%20dazgveva%20(Euroins,%2031.03.20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7" customFormat="1" ht="15">
      <c r="B2" s="239" t="s">
        <v>242</v>
      </c>
      <c r="C2" s="239"/>
      <c r="D2" s="233"/>
      <c r="E2" s="238" t="s">
        <v>237</v>
      </c>
    </row>
    <row r="3" spans="2:5" s="237" customFormat="1" ht="15">
      <c r="B3" s="242" t="s">
        <v>243</v>
      </c>
      <c r="C3" s="242"/>
      <c r="D3" s="242"/>
      <c r="E3" s="242"/>
    </row>
    <row r="4" spans="2:3" ht="15">
      <c r="B4" s="139"/>
      <c r="C4" s="139"/>
    </row>
    <row r="5" spans="2:5" ht="18" customHeight="1">
      <c r="B5" s="140"/>
      <c r="C5" s="243" t="s">
        <v>84</v>
      </c>
      <c r="D5" s="244"/>
      <c r="E5" s="244"/>
    </row>
    <row r="6" ht="15.75" thickBot="1">
      <c r="E6" s="188" t="s">
        <v>85</v>
      </c>
    </row>
    <row r="7" spans="2:5" s="146" customFormat="1" ht="30.75" thickBot="1">
      <c r="B7" s="141" t="s">
        <v>86</v>
      </c>
      <c r="C7" s="142" t="s">
        <v>87</v>
      </c>
      <c r="D7" s="143"/>
      <c r="E7" s="144" t="s">
        <v>88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5" t="s">
        <v>89</v>
      </c>
      <c r="D9" s="245"/>
      <c r="E9" s="245"/>
    </row>
    <row r="10" spans="2:5" s="156" customFormat="1" ht="15" customHeight="1">
      <c r="B10" s="151" t="s">
        <v>90</v>
      </c>
      <c r="C10" s="152">
        <v>1</v>
      </c>
      <c r="D10" s="153" t="s">
        <v>241</v>
      </c>
      <c r="E10" s="154">
        <v>526736.143646</v>
      </c>
    </row>
    <row r="11" spans="2:5" s="156" customFormat="1" ht="15" customHeight="1">
      <c r="B11" s="157" t="s">
        <v>91</v>
      </c>
      <c r="C11" s="158">
        <v>2</v>
      </c>
      <c r="D11" s="159" t="s">
        <v>92</v>
      </c>
      <c r="E11" s="160">
        <v>8150410.121217575</v>
      </c>
    </row>
    <row r="12" spans="2:5" s="156" customFormat="1" ht="15" customHeight="1">
      <c r="B12" s="157" t="s">
        <v>93</v>
      </c>
      <c r="C12" s="158">
        <v>3</v>
      </c>
      <c r="D12" s="159" t="s">
        <v>94</v>
      </c>
      <c r="E12" s="160">
        <v>9869.0627</v>
      </c>
    </row>
    <row r="13" spans="2:5" s="156" customFormat="1" ht="15" customHeight="1">
      <c r="B13" s="157" t="s">
        <v>95</v>
      </c>
      <c r="C13" s="158">
        <v>4</v>
      </c>
      <c r="D13" s="162" t="s">
        <v>96</v>
      </c>
      <c r="E13" s="160">
        <v>0</v>
      </c>
    </row>
    <row r="14" spans="2:5" s="156" customFormat="1" ht="30">
      <c r="B14" s="157" t="s">
        <v>97</v>
      </c>
      <c r="C14" s="158">
        <v>5</v>
      </c>
      <c r="D14" s="163" t="s">
        <v>98</v>
      </c>
      <c r="E14" s="160">
        <v>1673598.265697939</v>
      </c>
    </row>
    <row r="15" spans="2:5" s="156" customFormat="1" ht="15" customHeight="1">
      <c r="B15" s="157" t="s">
        <v>99</v>
      </c>
      <c r="C15" s="158">
        <v>6</v>
      </c>
      <c r="D15" s="162" t="s">
        <v>100</v>
      </c>
      <c r="E15" s="160">
        <v>9029756.42050902</v>
      </c>
    </row>
    <row r="16" spans="2:5" s="156" customFormat="1" ht="15" customHeight="1">
      <c r="B16" s="157" t="s">
        <v>101</v>
      </c>
      <c r="C16" s="158">
        <v>7</v>
      </c>
      <c r="D16" s="159" t="s">
        <v>102</v>
      </c>
      <c r="E16" s="160">
        <v>4606445.645476919</v>
      </c>
    </row>
    <row r="17" spans="2:5" s="156" customFormat="1" ht="15" customHeight="1">
      <c r="B17" s="157" t="s">
        <v>103</v>
      </c>
      <c r="C17" s="158">
        <v>8</v>
      </c>
      <c r="D17" s="162" t="s">
        <v>104</v>
      </c>
      <c r="E17" s="160">
        <v>46368.04000000001</v>
      </c>
    </row>
    <row r="18" spans="2:5" s="156" customFormat="1" ht="15" customHeight="1">
      <c r="B18" s="157" t="s">
        <v>105</v>
      </c>
      <c r="C18" s="158">
        <v>9</v>
      </c>
      <c r="D18" s="159" t="s">
        <v>106</v>
      </c>
      <c r="E18" s="160">
        <v>1244962.0296631951</v>
      </c>
    </row>
    <row r="19" spans="2:5" s="156" customFormat="1" ht="15" customHeight="1">
      <c r="B19" s="157" t="s">
        <v>107</v>
      </c>
      <c r="C19" s="158">
        <v>10</v>
      </c>
      <c r="D19" s="159" t="s">
        <v>108</v>
      </c>
      <c r="E19" s="160">
        <v>0</v>
      </c>
    </row>
    <row r="20" spans="2:5" s="156" customFormat="1" ht="15" customHeight="1">
      <c r="B20" s="157" t="s">
        <v>109</v>
      </c>
      <c r="C20" s="158">
        <v>11</v>
      </c>
      <c r="D20" s="159" t="s">
        <v>110</v>
      </c>
      <c r="E20" s="160">
        <v>0</v>
      </c>
    </row>
    <row r="21" spans="2:5" s="156" customFormat="1" ht="15" customHeight="1">
      <c r="B21" s="157" t="s">
        <v>111</v>
      </c>
      <c r="C21" s="158">
        <v>12</v>
      </c>
      <c r="D21" s="159" t="s">
        <v>112</v>
      </c>
      <c r="E21" s="160">
        <v>6233190.00980131</v>
      </c>
    </row>
    <row r="22" spans="2:5" s="156" customFormat="1" ht="15" customHeight="1">
      <c r="B22" s="157" t="s">
        <v>113</v>
      </c>
      <c r="C22" s="158">
        <v>13</v>
      </c>
      <c r="D22" s="159" t="s">
        <v>114</v>
      </c>
      <c r="E22" s="160">
        <v>989023.5490123177</v>
      </c>
    </row>
    <row r="23" spans="2:5" s="156" customFormat="1" ht="15" customHeight="1">
      <c r="B23" s="157" t="s">
        <v>115</v>
      </c>
      <c r="C23" s="158">
        <v>14</v>
      </c>
      <c r="D23" s="159" t="s">
        <v>116</v>
      </c>
      <c r="E23" s="160">
        <v>321825.7028267342</v>
      </c>
    </row>
    <row r="24" spans="2:5" s="156" customFormat="1" ht="15" customHeight="1">
      <c r="B24" s="157" t="s">
        <v>117</v>
      </c>
      <c r="C24" s="158">
        <v>15</v>
      </c>
      <c r="D24" s="159" t="s">
        <v>118</v>
      </c>
      <c r="E24" s="160">
        <v>1933194</v>
      </c>
    </row>
    <row r="25" spans="2:5" s="156" customFormat="1" ht="15" customHeight="1">
      <c r="B25" s="157" t="s">
        <v>119</v>
      </c>
      <c r="C25" s="158">
        <v>16</v>
      </c>
      <c r="D25" s="159" t="s">
        <v>120</v>
      </c>
      <c r="E25" s="160">
        <v>2647.8169435537375</v>
      </c>
    </row>
    <row r="26" spans="2:5" s="156" customFormat="1" ht="15" customHeight="1">
      <c r="B26" s="157" t="s">
        <v>121</v>
      </c>
      <c r="C26" s="158">
        <v>17</v>
      </c>
      <c r="D26" s="159" t="s">
        <v>122</v>
      </c>
      <c r="E26" s="160">
        <v>3479396.3020779896</v>
      </c>
    </row>
    <row r="27" spans="2:5" s="156" customFormat="1" ht="15" customHeight="1">
      <c r="B27" s="157" t="s">
        <v>123</v>
      </c>
      <c r="C27" s="158">
        <v>18</v>
      </c>
      <c r="D27" s="164" t="s">
        <v>124</v>
      </c>
      <c r="E27" s="160">
        <v>1934702.1109150432</v>
      </c>
    </row>
    <row r="28" spans="2:5" s="169" customFormat="1" ht="15" customHeight="1" thickBot="1">
      <c r="B28" s="165" t="s">
        <v>125</v>
      </c>
      <c r="C28" s="166">
        <v>19</v>
      </c>
      <c r="D28" s="167" t="s">
        <v>126</v>
      </c>
      <c r="E28" s="168">
        <f>SUM(E10:E27)</f>
        <v>40182125.220487595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5" t="s">
        <v>127</v>
      </c>
      <c r="D30" s="245"/>
      <c r="E30" s="245"/>
    </row>
    <row r="31" spans="2:5" s="156" customFormat="1" ht="15" customHeight="1">
      <c r="B31" s="151" t="s">
        <v>128</v>
      </c>
      <c r="C31" s="152">
        <v>20</v>
      </c>
      <c r="D31" s="174" t="s">
        <v>129</v>
      </c>
      <c r="E31" s="154">
        <v>16649099.641273698</v>
      </c>
    </row>
    <row r="32" spans="2:5" s="156" customFormat="1" ht="15" customHeight="1">
      <c r="B32" s="157" t="s">
        <v>130</v>
      </c>
      <c r="C32" s="158">
        <v>21</v>
      </c>
      <c r="D32" s="175" t="s">
        <v>131</v>
      </c>
      <c r="E32" s="160">
        <v>6022435.3427373</v>
      </c>
    </row>
    <row r="33" spans="2:5" s="156" customFormat="1" ht="15" customHeight="1">
      <c r="B33" s="157" t="s">
        <v>132</v>
      </c>
      <c r="C33" s="158">
        <v>22</v>
      </c>
      <c r="D33" s="162" t="s">
        <v>133</v>
      </c>
      <c r="E33" s="160">
        <v>0</v>
      </c>
    </row>
    <row r="34" spans="2:5" s="156" customFormat="1" ht="15" customHeight="1">
      <c r="B34" s="157" t="s">
        <v>134</v>
      </c>
      <c r="C34" s="158">
        <v>23</v>
      </c>
      <c r="D34" s="175" t="s">
        <v>135</v>
      </c>
      <c r="E34" s="160">
        <v>1830463.0708194817</v>
      </c>
    </row>
    <row r="35" spans="2:5" s="156" customFormat="1" ht="15" customHeight="1">
      <c r="B35" s="157" t="s">
        <v>136</v>
      </c>
      <c r="C35" s="158">
        <v>24</v>
      </c>
      <c r="D35" s="175" t="s">
        <v>137</v>
      </c>
      <c r="E35" s="160">
        <v>0</v>
      </c>
    </row>
    <row r="36" spans="2:5" s="156" customFormat="1" ht="15" customHeight="1">
      <c r="B36" s="157" t="s">
        <v>138</v>
      </c>
      <c r="C36" s="158">
        <v>25</v>
      </c>
      <c r="D36" s="175" t="s">
        <v>139</v>
      </c>
      <c r="E36" s="160">
        <v>0</v>
      </c>
    </row>
    <row r="37" spans="2:5" s="156" customFormat="1" ht="15" customHeight="1">
      <c r="B37" s="157" t="s">
        <v>140</v>
      </c>
      <c r="C37" s="158">
        <v>26</v>
      </c>
      <c r="D37" s="175" t="s">
        <v>141</v>
      </c>
      <c r="E37" s="160">
        <v>0</v>
      </c>
    </row>
    <row r="38" spans="2:5" s="156" customFormat="1" ht="15" customHeight="1">
      <c r="B38" s="157" t="s">
        <v>142</v>
      </c>
      <c r="C38" s="158">
        <v>27</v>
      </c>
      <c r="D38" s="175" t="s">
        <v>143</v>
      </c>
      <c r="E38" s="160">
        <v>708467.3642526361</v>
      </c>
    </row>
    <row r="39" spans="2:5" s="156" customFormat="1" ht="15" customHeight="1">
      <c r="B39" s="157" t="s">
        <v>144</v>
      </c>
      <c r="C39" s="158">
        <v>28</v>
      </c>
      <c r="D39" s="175" t="s">
        <v>145</v>
      </c>
      <c r="E39" s="160">
        <v>0</v>
      </c>
    </row>
    <row r="40" spans="2:5" s="156" customFormat="1" ht="15" customHeight="1">
      <c r="B40" s="157" t="s">
        <v>146</v>
      </c>
      <c r="C40" s="158">
        <v>29</v>
      </c>
      <c r="D40" s="175" t="s">
        <v>147</v>
      </c>
      <c r="E40" s="160">
        <v>1808148.6650058662</v>
      </c>
    </row>
    <row r="41" spans="2:5" s="169" customFormat="1" ht="15" customHeight="1" thickBot="1">
      <c r="B41" s="165" t="s">
        <v>148</v>
      </c>
      <c r="C41" s="166">
        <v>30</v>
      </c>
      <c r="D41" s="176" t="s">
        <v>149</v>
      </c>
      <c r="E41" s="168">
        <f>SUM(E31:E40)</f>
        <v>27018614.08408898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5" t="s">
        <v>150</v>
      </c>
      <c r="D43" s="245"/>
      <c r="E43" s="245"/>
    </row>
    <row r="44" spans="2:5" s="156" customFormat="1" ht="15" customHeight="1">
      <c r="B44" s="151" t="s">
        <v>151</v>
      </c>
      <c r="C44" s="152">
        <v>31</v>
      </c>
      <c r="D44" s="174" t="s">
        <v>152</v>
      </c>
      <c r="E44" s="154">
        <v>3897669</v>
      </c>
    </row>
    <row r="45" spans="2:5" s="156" customFormat="1" ht="15" customHeight="1">
      <c r="B45" s="157" t="s">
        <v>153</v>
      </c>
      <c r="C45" s="158">
        <v>32</v>
      </c>
      <c r="D45" s="175" t="s">
        <v>154</v>
      </c>
      <c r="E45" s="160">
        <v>6718939.729472</v>
      </c>
    </row>
    <row r="46" spans="2:5" s="156" customFormat="1" ht="15" customHeight="1">
      <c r="B46" s="157" t="s">
        <v>155</v>
      </c>
      <c r="C46" s="158">
        <v>33</v>
      </c>
      <c r="D46" s="175" t="s">
        <v>156</v>
      </c>
      <c r="E46" s="160">
        <v>0</v>
      </c>
    </row>
    <row r="47" spans="2:5" s="156" customFormat="1" ht="15" customHeight="1">
      <c r="B47" s="157" t="s">
        <v>157</v>
      </c>
      <c r="C47" s="158">
        <v>34</v>
      </c>
      <c r="D47" s="175" t="s">
        <v>158</v>
      </c>
      <c r="E47" s="160">
        <v>2385279.030697473</v>
      </c>
    </row>
    <row r="48" spans="2:5" s="156" customFormat="1" ht="15" customHeight="1">
      <c r="B48" s="157" t="s">
        <v>159</v>
      </c>
      <c r="C48" s="158">
        <v>35</v>
      </c>
      <c r="D48" s="175" t="s">
        <v>160</v>
      </c>
      <c r="E48" s="160">
        <v>161623.37622913832</v>
      </c>
    </row>
    <row r="49" spans="2:5" s="156" customFormat="1" ht="15" customHeight="1">
      <c r="B49" s="157" t="s">
        <v>161</v>
      </c>
      <c r="C49" s="158">
        <v>36</v>
      </c>
      <c r="D49" s="175" t="s">
        <v>162</v>
      </c>
      <c r="E49" s="160">
        <v>0</v>
      </c>
    </row>
    <row r="50" spans="2:5" s="169" customFormat="1" ht="15" customHeight="1">
      <c r="B50" s="157" t="s">
        <v>163</v>
      </c>
      <c r="C50" s="181">
        <v>37</v>
      </c>
      <c r="D50" s="182" t="s">
        <v>164</v>
      </c>
      <c r="E50" s="183">
        <f>SUM(E44+E45-E46+E47+E48+E49)</f>
        <v>13163511.136398612</v>
      </c>
    </row>
    <row r="51" spans="2:5" s="169" customFormat="1" ht="15" customHeight="1" thickBot="1">
      <c r="B51" s="165" t="s">
        <v>165</v>
      </c>
      <c r="C51" s="184">
        <v>38</v>
      </c>
      <c r="D51" s="185" t="s">
        <v>166</v>
      </c>
      <c r="E51" s="186">
        <f>E41+E50</f>
        <v>40182125.220487595</v>
      </c>
    </row>
    <row r="52" s="187" customFormat="1" ht="15"/>
    <row r="53" s="187" customFormat="1" ht="15"/>
    <row r="54" spans="3:5" ht="15">
      <c r="C54" s="240"/>
      <c r="D54" s="240"/>
      <c r="E54" s="240"/>
    </row>
    <row r="55" spans="3:5" ht="15">
      <c r="C55" s="241"/>
      <c r="D55" s="241"/>
      <c r="E55" s="241"/>
    </row>
    <row r="56" spans="3:5" ht="15">
      <c r="C56" s="240"/>
      <c r="D56" s="240"/>
      <c r="E56" s="240"/>
    </row>
    <row r="57" spans="3:5" ht="15">
      <c r="C57" s="241"/>
      <c r="D57" s="241"/>
      <c r="E57" s="241"/>
    </row>
    <row r="58" spans="3:5" ht="15" customHeight="1">
      <c r="C58" s="240"/>
      <c r="D58" s="240"/>
      <c r="E58" s="240"/>
    </row>
    <row r="59" spans="3:5" ht="15">
      <c r="C59" s="241"/>
      <c r="D59" s="241"/>
      <c r="E59" s="24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6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39" t="s">
        <v>242</v>
      </c>
      <c r="C1" s="156"/>
      <c r="D1" s="189"/>
      <c r="E1" s="234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90" customFormat="1" ht="12.75" customHeight="1">
      <c r="D4" s="247" t="s">
        <v>167</v>
      </c>
      <c r="E4" s="247"/>
    </row>
    <row r="5" ht="15" customHeight="1" thickBot="1">
      <c r="E5" s="232" t="s">
        <v>85</v>
      </c>
    </row>
    <row r="6" spans="2:5" s="193" customFormat="1" ht="45" customHeight="1" thickBot="1">
      <c r="B6" s="141" t="s">
        <v>86</v>
      </c>
      <c r="C6" s="191" t="s">
        <v>87</v>
      </c>
      <c r="D6" s="192"/>
      <c r="E6" s="145" t="s">
        <v>88</v>
      </c>
    </row>
    <row r="7" spans="3:5" s="179" customFormat="1" ht="9" customHeight="1">
      <c r="C7" s="194"/>
      <c r="D7" s="194"/>
      <c r="E7" s="195"/>
    </row>
    <row r="8" spans="3:5" s="179" customFormat="1" ht="15" customHeight="1" thickBot="1">
      <c r="C8" s="248" t="s">
        <v>168</v>
      </c>
      <c r="D8" s="248"/>
      <c r="E8" s="248"/>
    </row>
    <row r="9" spans="2:5" ht="15" customHeight="1">
      <c r="B9" s="196" t="s">
        <v>90</v>
      </c>
      <c r="C9" s="197">
        <v>1</v>
      </c>
      <c r="D9" s="198" t="s">
        <v>169</v>
      </c>
      <c r="E9" s="199">
        <v>6628076.613917233</v>
      </c>
    </row>
    <row r="10" spans="2:5" ht="15" customHeight="1">
      <c r="B10" s="200" t="s">
        <v>91</v>
      </c>
      <c r="C10" s="201">
        <v>2</v>
      </c>
      <c r="D10" s="202" t="s">
        <v>170</v>
      </c>
      <c r="E10" s="203">
        <v>1457068.0550431863</v>
      </c>
    </row>
    <row r="11" spans="2:5" ht="15" customHeight="1">
      <c r="B11" s="200" t="s">
        <v>93</v>
      </c>
      <c r="C11" s="201">
        <v>3</v>
      </c>
      <c r="D11" s="204" t="s">
        <v>171</v>
      </c>
      <c r="E11" s="203">
        <v>2187001.382216644</v>
      </c>
    </row>
    <row r="12" spans="2:5" ht="15" customHeight="1">
      <c r="B12" s="200" t="s">
        <v>95</v>
      </c>
      <c r="C12" s="201">
        <v>4</v>
      </c>
      <c r="D12" s="205" t="s">
        <v>172</v>
      </c>
      <c r="E12" s="203">
        <v>-501019.9120125585</v>
      </c>
    </row>
    <row r="13" spans="2:5" s="156" customFormat="1" ht="15" customHeight="1">
      <c r="B13" s="200" t="s">
        <v>97</v>
      </c>
      <c r="C13" s="158">
        <v>5</v>
      </c>
      <c r="D13" s="159" t="s">
        <v>173</v>
      </c>
      <c r="E13" s="161">
        <f>E9-E10-E11+E12</f>
        <v>2482987.264644845</v>
      </c>
    </row>
    <row r="14" spans="2:5" ht="15" customHeight="1">
      <c r="B14" s="200" t="s">
        <v>99</v>
      </c>
      <c r="C14" s="201">
        <v>6</v>
      </c>
      <c r="D14" s="202" t="s">
        <v>174</v>
      </c>
      <c r="E14" s="203">
        <v>2993288.4061406343</v>
      </c>
    </row>
    <row r="15" spans="2:5" ht="15" customHeight="1">
      <c r="B15" s="200" t="s">
        <v>101</v>
      </c>
      <c r="C15" s="201">
        <v>7</v>
      </c>
      <c r="D15" s="202" t="s">
        <v>175</v>
      </c>
      <c r="E15" s="203">
        <v>1430559.6401741337</v>
      </c>
    </row>
    <row r="16" spans="2:5" ht="15" customHeight="1">
      <c r="B16" s="200" t="s">
        <v>103</v>
      </c>
      <c r="C16" s="201">
        <v>8</v>
      </c>
      <c r="D16" s="204" t="s">
        <v>176</v>
      </c>
      <c r="E16" s="203">
        <v>-250873.66646416404</v>
      </c>
    </row>
    <row r="17" spans="2:5" ht="15" customHeight="1">
      <c r="B17" s="200" t="s">
        <v>105</v>
      </c>
      <c r="C17" s="201">
        <v>9</v>
      </c>
      <c r="D17" s="204" t="s">
        <v>177</v>
      </c>
      <c r="E17" s="203">
        <v>-133278.44158183614</v>
      </c>
    </row>
    <row r="18" spans="2:8" ht="15" customHeight="1">
      <c r="B18" s="200" t="s">
        <v>107</v>
      </c>
      <c r="C18" s="201">
        <v>10</v>
      </c>
      <c r="D18" s="204" t="s">
        <v>178</v>
      </c>
      <c r="E18" s="203">
        <v>56552.01222222223</v>
      </c>
      <c r="G18" s="179"/>
      <c r="H18" s="179"/>
    </row>
    <row r="19" spans="2:8" s="156" customFormat="1" ht="15" customHeight="1">
      <c r="B19" s="200" t="s">
        <v>109</v>
      </c>
      <c r="C19" s="158">
        <v>11</v>
      </c>
      <c r="D19" s="159" t="s">
        <v>179</v>
      </c>
      <c r="E19" s="161">
        <f>E14-E15+E16-E17-E18</f>
        <v>1388581.5288619506</v>
      </c>
      <c r="G19" s="194"/>
      <c r="H19" s="194"/>
    </row>
    <row r="20" spans="2:7" s="156" customFormat="1" ht="15" customHeight="1">
      <c r="B20" s="200" t="s">
        <v>111</v>
      </c>
      <c r="C20" s="158">
        <v>12</v>
      </c>
      <c r="D20" s="159" t="s">
        <v>180</v>
      </c>
      <c r="E20" s="161">
        <v>0</v>
      </c>
      <c r="G20" s="194"/>
    </row>
    <row r="21" spans="2:7" s="156" customFormat="1" ht="15" customHeight="1">
      <c r="B21" s="200" t="s">
        <v>113</v>
      </c>
      <c r="C21" s="158">
        <v>13</v>
      </c>
      <c r="D21" s="159" t="s">
        <v>181</v>
      </c>
      <c r="E21" s="161">
        <v>179725.49668830546</v>
      </c>
      <c r="G21" s="194"/>
    </row>
    <row r="22" spans="2:5" s="156" customFormat="1" ht="15" customHeight="1" thickBot="1">
      <c r="B22" s="206" t="s">
        <v>115</v>
      </c>
      <c r="C22" s="207">
        <v>14</v>
      </c>
      <c r="D22" s="208" t="s">
        <v>182</v>
      </c>
      <c r="E22" s="209">
        <f>E13-E19-E20+E21</f>
        <v>1274131.2324711997</v>
      </c>
    </row>
    <row r="23" spans="3:5" ht="9" customHeight="1">
      <c r="C23" s="171"/>
      <c r="D23" s="210"/>
      <c r="E23" s="173"/>
    </row>
    <row r="24" spans="3:5" ht="15" customHeight="1" thickBot="1">
      <c r="C24" s="248" t="s">
        <v>183</v>
      </c>
      <c r="D24" s="248"/>
      <c r="E24" s="248"/>
    </row>
    <row r="25" spans="2:5" ht="15" customHeight="1">
      <c r="B25" s="196" t="s">
        <v>117</v>
      </c>
      <c r="C25" s="197">
        <v>15</v>
      </c>
      <c r="D25" s="198" t="s">
        <v>169</v>
      </c>
      <c r="E25" s="199">
        <v>191142.68369971128</v>
      </c>
    </row>
    <row r="26" spans="2:7" ht="15" customHeight="1">
      <c r="B26" s="200" t="s">
        <v>119</v>
      </c>
      <c r="C26" s="201">
        <v>16</v>
      </c>
      <c r="D26" s="202" t="s">
        <v>170</v>
      </c>
      <c r="E26" s="203">
        <v>0</v>
      </c>
      <c r="G26" s="211"/>
    </row>
    <row r="27" spans="2:7" ht="15" customHeight="1">
      <c r="B27" s="200" t="s">
        <v>121</v>
      </c>
      <c r="C27" s="201">
        <v>17</v>
      </c>
      <c r="D27" s="204" t="s">
        <v>171</v>
      </c>
      <c r="E27" s="203">
        <v>52912.78605884485</v>
      </c>
      <c r="G27" s="211"/>
    </row>
    <row r="28" spans="2:5" ht="15" customHeight="1">
      <c r="B28" s="200" t="s">
        <v>123</v>
      </c>
      <c r="C28" s="201">
        <v>18</v>
      </c>
      <c r="D28" s="204" t="s">
        <v>172</v>
      </c>
      <c r="E28" s="203">
        <v>0</v>
      </c>
    </row>
    <row r="29" spans="2:5" s="156" customFormat="1" ht="15" customHeight="1">
      <c r="B29" s="200" t="s">
        <v>125</v>
      </c>
      <c r="C29" s="158">
        <v>19</v>
      </c>
      <c r="D29" s="159" t="s">
        <v>184</v>
      </c>
      <c r="E29" s="161">
        <f>E25-E26-E27+E28</f>
        <v>138229.89764086643</v>
      </c>
    </row>
    <row r="30" spans="2:7" ht="15" customHeight="1">
      <c r="B30" s="200" t="s">
        <v>128</v>
      </c>
      <c r="C30" s="201">
        <v>20</v>
      </c>
      <c r="D30" s="202" t="s">
        <v>174</v>
      </c>
      <c r="E30" s="203">
        <v>48500</v>
      </c>
      <c r="G30" s="211"/>
    </row>
    <row r="31" spans="2:5" ht="15" customHeight="1">
      <c r="B31" s="200" t="s">
        <v>130</v>
      </c>
      <c r="C31" s="201">
        <v>21</v>
      </c>
      <c r="D31" s="202" t="s">
        <v>185</v>
      </c>
      <c r="E31" s="203">
        <v>0</v>
      </c>
    </row>
    <row r="32" spans="2:5" ht="15" customHeight="1">
      <c r="B32" s="200" t="s">
        <v>132</v>
      </c>
      <c r="C32" s="201">
        <v>22</v>
      </c>
      <c r="D32" s="204" t="s">
        <v>176</v>
      </c>
      <c r="E32" s="203">
        <v>-22530.79</v>
      </c>
    </row>
    <row r="33" spans="2:5" ht="15" customHeight="1">
      <c r="B33" s="200" t="s">
        <v>134</v>
      </c>
      <c r="C33" s="201">
        <v>23</v>
      </c>
      <c r="D33" s="204" t="s">
        <v>177</v>
      </c>
      <c r="E33" s="203">
        <v>0</v>
      </c>
    </row>
    <row r="34" spans="2:5" ht="15" customHeight="1">
      <c r="B34" s="200" t="s">
        <v>136</v>
      </c>
      <c r="C34" s="201">
        <v>24</v>
      </c>
      <c r="D34" s="204" t="s">
        <v>186</v>
      </c>
      <c r="E34" s="203">
        <v>0</v>
      </c>
    </row>
    <row r="35" spans="2:5" s="156" customFormat="1" ht="15" customHeight="1">
      <c r="B35" s="200" t="s">
        <v>138</v>
      </c>
      <c r="C35" s="158">
        <v>25</v>
      </c>
      <c r="D35" s="159" t="s">
        <v>187</v>
      </c>
      <c r="E35" s="161">
        <f>E30-E31+E32-E33-E34</f>
        <v>25969.21</v>
      </c>
    </row>
    <row r="36" spans="2:5" ht="15" customHeight="1">
      <c r="B36" s="200" t="s">
        <v>140</v>
      </c>
      <c r="C36" s="201">
        <v>26</v>
      </c>
      <c r="D36" s="202" t="s">
        <v>188</v>
      </c>
      <c r="E36" s="203">
        <v>0</v>
      </c>
    </row>
    <row r="37" spans="2:5" ht="15" customHeight="1">
      <c r="B37" s="200" t="s">
        <v>142</v>
      </c>
      <c r="C37" s="201">
        <v>27</v>
      </c>
      <c r="D37" s="204" t="s">
        <v>189</v>
      </c>
      <c r="E37" s="203">
        <v>0</v>
      </c>
    </row>
    <row r="38" spans="2:5" s="156" customFormat="1" ht="15" customHeight="1">
      <c r="B38" s="200" t="s">
        <v>144</v>
      </c>
      <c r="C38" s="158">
        <v>28</v>
      </c>
      <c r="D38" s="159" t="s">
        <v>190</v>
      </c>
      <c r="E38" s="161">
        <f>E36-E37</f>
        <v>0</v>
      </c>
    </row>
    <row r="39" spans="2:5" s="156" customFormat="1" ht="15" customHeight="1">
      <c r="B39" s="200" t="s">
        <v>146</v>
      </c>
      <c r="C39" s="158">
        <v>29</v>
      </c>
      <c r="D39" s="159" t="s">
        <v>191</v>
      </c>
      <c r="E39" s="161">
        <v>0</v>
      </c>
    </row>
    <row r="40" spans="2:5" s="156" customFormat="1" ht="15" customHeight="1">
      <c r="B40" s="200" t="s">
        <v>148</v>
      </c>
      <c r="C40" s="158">
        <v>30</v>
      </c>
      <c r="D40" s="159" t="s">
        <v>181</v>
      </c>
      <c r="E40" s="161">
        <v>-59942.56098308845</v>
      </c>
    </row>
    <row r="41" spans="2:5" s="156" customFormat="1" ht="15" customHeight="1" thickBot="1">
      <c r="B41" s="206" t="s">
        <v>151</v>
      </c>
      <c r="C41" s="207">
        <v>31</v>
      </c>
      <c r="D41" s="208" t="s">
        <v>192</v>
      </c>
      <c r="E41" s="209">
        <f>E29-E35+E38-E39+E40</f>
        <v>52318.12665777799</v>
      </c>
    </row>
    <row r="42" spans="3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153</v>
      </c>
      <c r="C43" s="215">
        <v>32</v>
      </c>
      <c r="D43" s="216" t="s">
        <v>193</v>
      </c>
      <c r="E43" s="217">
        <f>E22+E41</f>
        <v>1326449.3591289776</v>
      </c>
    </row>
    <row r="44" spans="3:5" ht="9" customHeight="1">
      <c r="C44" s="171"/>
      <c r="D44" s="212"/>
      <c r="E44" s="173"/>
    </row>
    <row r="45" spans="3:5" ht="15" customHeight="1" thickBot="1">
      <c r="C45" s="171"/>
      <c r="D45" s="248" t="s">
        <v>194</v>
      </c>
      <c r="E45" s="248"/>
    </row>
    <row r="46" spans="2:5" ht="15" customHeight="1">
      <c r="B46" s="196" t="s">
        <v>155</v>
      </c>
      <c r="C46" s="197">
        <v>33</v>
      </c>
      <c r="D46" s="218" t="s">
        <v>195</v>
      </c>
      <c r="E46" s="199">
        <v>0</v>
      </c>
    </row>
    <row r="47" spans="2:5" ht="15" customHeight="1">
      <c r="B47" s="200" t="s">
        <v>157</v>
      </c>
      <c r="C47" s="201">
        <v>34</v>
      </c>
      <c r="D47" s="202" t="s">
        <v>196</v>
      </c>
      <c r="E47" s="203">
        <v>0</v>
      </c>
    </row>
    <row r="48" spans="2:5" ht="15" customHeight="1">
      <c r="B48" s="219" t="s">
        <v>159</v>
      </c>
      <c r="C48" s="201">
        <v>35</v>
      </c>
      <c r="D48" s="202" t="s">
        <v>197</v>
      </c>
      <c r="E48" s="203">
        <v>0</v>
      </c>
    </row>
    <row r="49" spans="2:5" s="156" customFormat="1" ht="15" customHeight="1" thickBot="1">
      <c r="B49" s="206" t="s">
        <v>161</v>
      </c>
      <c r="C49" s="207">
        <v>36</v>
      </c>
      <c r="D49" s="208" t="s">
        <v>198</v>
      </c>
      <c r="E49" s="209">
        <f>E46-E47-E48</f>
        <v>0</v>
      </c>
    </row>
    <row r="50" spans="3:5" ht="8.25" customHeight="1">
      <c r="C50" s="171"/>
      <c r="D50" s="210"/>
      <c r="E50" s="173"/>
    </row>
    <row r="51" spans="3:5" ht="15" customHeight="1" thickBot="1">
      <c r="C51" s="248" t="s">
        <v>199</v>
      </c>
      <c r="D51" s="248"/>
      <c r="E51" s="248"/>
    </row>
    <row r="52" spans="2:5" ht="15" customHeight="1">
      <c r="B52" s="196" t="s">
        <v>163</v>
      </c>
      <c r="C52" s="197">
        <v>37</v>
      </c>
      <c r="D52" s="198" t="s">
        <v>200</v>
      </c>
      <c r="E52" s="199">
        <v>58484.5863959863</v>
      </c>
    </row>
    <row r="53" spans="2:5" ht="15" customHeight="1">
      <c r="B53" s="200" t="s">
        <v>165</v>
      </c>
      <c r="C53" s="201">
        <v>38</v>
      </c>
      <c r="D53" s="204" t="s">
        <v>201</v>
      </c>
      <c r="E53" s="203">
        <v>-1741.5992999999999</v>
      </c>
    </row>
    <row r="54" spans="2:5" ht="15" customHeight="1">
      <c r="B54" s="200" t="s">
        <v>202</v>
      </c>
      <c r="C54" s="201">
        <v>39</v>
      </c>
      <c r="D54" s="204" t="s">
        <v>203</v>
      </c>
      <c r="E54" s="203">
        <v>0</v>
      </c>
    </row>
    <row r="55" spans="2:5" ht="15" customHeight="1">
      <c r="B55" s="200" t="s">
        <v>204</v>
      </c>
      <c r="C55" s="201">
        <v>40</v>
      </c>
      <c r="D55" s="204" t="s">
        <v>205</v>
      </c>
      <c r="E55" s="203">
        <v>1362.4000000000233</v>
      </c>
    </row>
    <row r="56" spans="2:5" ht="15" customHeight="1">
      <c r="B56" s="200" t="s">
        <v>206</v>
      </c>
      <c r="C56" s="201">
        <v>41</v>
      </c>
      <c r="D56" s="204" t="s">
        <v>108</v>
      </c>
      <c r="E56" s="203">
        <v>0</v>
      </c>
    </row>
    <row r="57" spans="2:5" ht="15" customHeight="1">
      <c r="B57" s="200" t="s">
        <v>207</v>
      </c>
      <c r="C57" s="201">
        <v>42</v>
      </c>
      <c r="D57" s="204" t="s">
        <v>110</v>
      </c>
      <c r="E57" s="203">
        <v>0</v>
      </c>
    </row>
    <row r="58" spans="2:5" ht="15" customHeight="1">
      <c r="B58" s="200" t="s">
        <v>208</v>
      </c>
      <c r="C58" s="201">
        <v>43</v>
      </c>
      <c r="D58" s="204" t="s">
        <v>118</v>
      </c>
      <c r="E58" s="203">
        <v>0</v>
      </c>
    </row>
    <row r="59" spans="2:5" ht="15" customHeight="1">
      <c r="B59" s="200" t="s">
        <v>209</v>
      </c>
      <c r="C59" s="201">
        <v>44</v>
      </c>
      <c r="D59" s="204" t="s">
        <v>210</v>
      </c>
      <c r="E59" s="203">
        <v>36222.41822999526</v>
      </c>
    </row>
    <row r="60" spans="2:5" ht="15" customHeight="1">
      <c r="B60" s="200" t="s">
        <v>211</v>
      </c>
      <c r="C60" s="201">
        <v>45</v>
      </c>
      <c r="D60" s="204" t="s">
        <v>212</v>
      </c>
      <c r="E60" s="203">
        <v>0</v>
      </c>
    </row>
    <row r="61" spans="2:5" s="210" customFormat="1" ht="15" customHeight="1" thickBot="1">
      <c r="B61" s="206" t="s">
        <v>213</v>
      </c>
      <c r="C61" s="220">
        <v>46</v>
      </c>
      <c r="D61" s="221" t="s">
        <v>214</v>
      </c>
      <c r="E61" s="209">
        <f>SUM(E52:E60)</f>
        <v>94327.80532598158</v>
      </c>
    </row>
    <row r="62" spans="3:5" s="210" customFormat="1" ht="9" customHeight="1">
      <c r="C62" s="171"/>
      <c r="E62" s="213"/>
    </row>
    <row r="63" spans="3:5" s="210" customFormat="1" ht="15" customHeight="1" thickBot="1">
      <c r="C63" s="249" t="s">
        <v>215</v>
      </c>
      <c r="D63" s="249"/>
      <c r="E63" s="249"/>
    </row>
    <row r="64" spans="2:5" ht="15" customHeight="1">
      <c r="B64" s="196" t="s">
        <v>216</v>
      </c>
      <c r="C64" s="197">
        <v>47</v>
      </c>
      <c r="D64" s="222" t="s">
        <v>217</v>
      </c>
      <c r="E64" s="199">
        <v>907540.6452419717</v>
      </c>
    </row>
    <row r="65" spans="2:5" ht="15" customHeight="1">
      <c r="B65" s="200" t="s">
        <v>218</v>
      </c>
      <c r="C65" s="201">
        <v>48</v>
      </c>
      <c r="D65" s="223" t="s">
        <v>219</v>
      </c>
      <c r="E65" s="203">
        <v>321598.1300417982</v>
      </c>
    </row>
    <row r="66" spans="2:5" ht="15" customHeight="1">
      <c r="B66" s="200" t="s">
        <v>220</v>
      </c>
      <c r="C66" s="201">
        <v>49</v>
      </c>
      <c r="D66" s="223" t="s">
        <v>221</v>
      </c>
      <c r="E66" s="203">
        <v>5627</v>
      </c>
    </row>
    <row r="67" spans="2:5" ht="15" customHeight="1">
      <c r="B67" s="200" t="s">
        <v>222</v>
      </c>
      <c r="C67" s="201">
        <v>50</v>
      </c>
      <c r="D67" s="223" t="s">
        <v>223</v>
      </c>
      <c r="E67" s="203">
        <v>86704.88</v>
      </c>
    </row>
    <row r="68" spans="2:5" ht="15" customHeight="1">
      <c r="B68" s="200" t="s">
        <v>224</v>
      </c>
      <c r="C68" s="201">
        <v>51</v>
      </c>
      <c r="D68" s="223" t="s">
        <v>225</v>
      </c>
      <c r="E68" s="203">
        <v>35804.84446460089</v>
      </c>
    </row>
    <row r="69" spans="2:5" ht="15" customHeight="1">
      <c r="B69" s="200" t="s">
        <v>226</v>
      </c>
      <c r="C69" s="201">
        <v>52</v>
      </c>
      <c r="D69" s="223" t="s">
        <v>227</v>
      </c>
      <c r="E69" s="203">
        <v>0</v>
      </c>
    </row>
    <row r="70" spans="2:5" ht="15" customHeight="1" thickBot="1">
      <c r="B70" s="224" t="s">
        <v>228</v>
      </c>
      <c r="C70" s="225">
        <v>53</v>
      </c>
      <c r="D70" s="226" t="s">
        <v>229</v>
      </c>
      <c r="E70" s="227">
        <v>126643.48379828011</v>
      </c>
    </row>
    <row r="71" spans="3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230</v>
      </c>
      <c r="C72" s="152">
        <v>54</v>
      </c>
      <c r="D72" s="153" t="s">
        <v>231</v>
      </c>
      <c r="E72" s="155">
        <f>E43+E49+E61-E64-E65-E66-E67-E68-E69+E70</f>
        <v>190145.14850486862</v>
      </c>
    </row>
    <row r="73" spans="2:5" s="156" customFormat="1" ht="15" customHeight="1">
      <c r="B73" s="200" t="s">
        <v>232</v>
      </c>
      <c r="C73" s="158">
        <v>55</v>
      </c>
      <c r="D73" s="230" t="s">
        <v>233</v>
      </c>
      <c r="E73" s="161">
        <v>28521.77227573029</v>
      </c>
    </row>
    <row r="74" spans="2:5" s="156" customFormat="1" ht="15" customHeight="1" thickBot="1">
      <c r="B74" s="206" t="s">
        <v>234</v>
      </c>
      <c r="C74" s="207">
        <v>56</v>
      </c>
      <c r="D74" s="208" t="s">
        <v>235</v>
      </c>
      <c r="E74" s="209">
        <f>E72-E73</f>
        <v>161623.37622913832</v>
      </c>
    </row>
    <row r="75" ht="15">
      <c r="D75" s="231"/>
    </row>
    <row r="76" spans="3:5" ht="15">
      <c r="C76" s="240"/>
      <c r="D76" s="240"/>
      <c r="E76" s="240"/>
    </row>
    <row r="77" spans="3:5" ht="15">
      <c r="C77" s="241"/>
      <c r="D77" s="241"/>
      <c r="E77" s="241"/>
    </row>
    <row r="78" spans="3:5" ht="15">
      <c r="C78" s="240"/>
      <c r="D78" s="240"/>
      <c r="E78" s="240"/>
    </row>
    <row r="79" spans="3:5" ht="15">
      <c r="C79" s="241"/>
      <c r="D79" s="241"/>
      <c r="E79" s="241"/>
    </row>
    <row r="80" spans="3:5" ht="15">
      <c r="C80" s="240"/>
      <c r="D80" s="240"/>
      <c r="E80" s="240"/>
    </row>
    <row r="81" spans="3:5" ht="15">
      <c r="C81" s="241"/>
      <c r="D81" s="241"/>
      <c r="E81" s="24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tabSelected="1" zoomScale="85" zoomScaleNormal="85" zoomScaleSheetLayoutView="50" zoomScalePageLayoutView="0" workbookViewId="0" topLeftCell="A1">
      <pane xSplit="2" ySplit="10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2" sqref="G4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7109375" style="5" bestFit="1" customWidth="1"/>
    <col min="4" max="4" width="8.7109375" style="5" bestFit="1" customWidth="1"/>
    <col min="5" max="5" width="6.7109375" style="5" bestFit="1" customWidth="1"/>
    <col min="6" max="6" width="8.7109375" style="5" bestFit="1" customWidth="1"/>
    <col min="7" max="7" width="13.28125" style="5" customWidth="1"/>
    <col min="8" max="8" width="19.140625" style="5" customWidth="1"/>
    <col min="9" max="9" width="9.8515625" style="5" bestFit="1" customWidth="1"/>
    <col min="10" max="10" width="10.28125" style="5" bestFit="1" customWidth="1"/>
    <col min="11" max="11" width="9.8515625" style="5" bestFit="1" customWidth="1"/>
    <col min="12" max="12" width="10.28125" style="5" bestFit="1" customWidth="1"/>
    <col min="13" max="13" width="9.57421875" style="5" bestFit="1" customWidth="1"/>
    <col min="14" max="14" width="10.28125" style="5" customWidth="1"/>
    <col min="15" max="15" width="12.140625" style="5" customWidth="1"/>
    <col min="16" max="17" width="10.28125" style="5" customWidth="1"/>
    <col min="18" max="18" width="9.8515625" style="5" bestFit="1" customWidth="1"/>
    <col min="19" max="19" width="8.7109375" style="5" bestFit="1" customWidth="1"/>
    <col min="20" max="20" width="8.421875" style="5" bestFit="1" customWidth="1"/>
    <col min="21" max="21" width="10.28125" style="5" bestFit="1" customWidth="1"/>
    <col min="22" max="22" width="9.8515625" style="5" bestFit="1" customWidth="1"/>
    <col min="23" max="24" width="8.7109375" style="5" bestFit="1" customWidth="1"/>
    <col min="25" max="25" width="9.8515625" style="5" bestFit="1" customWidth="1"/>
    <col min="26" max="27" width="10.0039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9" t="s">
        <v>236</v>
      </c>
      <c r="B1" s="269"/>
      <c r="C1" s="137"/>
      <c r="D1" s="137"/>
      <c r="E1" s="137"/>
      <c r="F1" s="137"/>
      <c r="G1" s="137"/>
      <c r="H1" s="137"/>
    </row>
    <row r="2" spans="1:8" ht="15">
      <c r="A2" s="235" t="s">
        <v>240</v>
      </c>
      <c r="C2" s="137"/>
      <c r="D2" s="137"/>
      <c r="E2" s="137"/>
      <c r="F2" s="137"/>
      <c r="G2" s="137"/>
      <c r="H2" s="137"/>
    </row>
    <row r="3" spans="1:8" ht="15">
      <c r="A3" s="239" t="s">
        <v>242</v>
      </c>
      <c r="C3" s="137"/>
      <c r="D3" s="137"/>
      <c r="E3" s="137"/>
      <c r="F3" s="137"/>
      <c r="G3" s="137"/>
      <c r="H3" s="137"/>
    </row>
    <row r="4" spans="1:8" ht="15">
      <c r="A4" s="236" t="s">
        <v>244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239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7907</v>
      </c>
      <c r="D11" s="90">
        <f t="shared" si="0"/>
        <v>3827</v>
      </c>
      <c r="E11" s="90">
        <f t="shared" si="0"/>
        <v>1023</v>
      </c>
      <c r="F11" s="90">
        <f t="shared" si="0"/>
        <v>12757</v>
      </c>
      <c r="G11" s="90">
        <f t="shared" si="0"/>
        <v>11953</v>
      </c>
      <c r="H11" s="47"/>
      <c r="I11" s="90">
        <f t="shared" si="0"/>
        <v>203286.00554373296</v>
      </c>
      <c r="J11" s="90">
        <f t="shared" si="0"/>
        <v>0</v>
      </c>
      <c r="K11" s="90">
        <f t="shared" si="0"/>
        <v>41395.4145161291</v>
      </c>
      <c r="L11" s="90">
        <f t="shared" si="0"/>
        <v>144151.2493116183</v>
      </c>
      <c r="M11" s="90">
        <f t="shared" si="0"/>
        <v>5596.019871963901</v>
      </c>
      <c r="N11" s="75">
        <f>SUM(N12:N15)</f>
        <v>191142.68369971128</v>
      </c>
      <c r="O11" s="90">
        <f t="shared" si="0"/>
        <v>0</v>
      </c>
      <c r="P11" s="90">
        <f t="shared" si="0"/>
        <v>138229.89764086646</v>
      </c>
      <c r="Q11" s="90">
        <f t="shared" si="0"/>
        <v>138229.89764086646</v>
      </c>
      <c r="R11" s="90">
        <f t="shared" si="0"/>
        <v>48500</v>
      </c>
      <c r="S11" s="90">
        <f t="shared" si="0"/>
        <v>0</v>
      </c>
      <c r="T11" s="90">
        <f t="shared" si="0"/>
        <v>0</v>
      </c>
      <c r="U11" s="66">
        <f t="shared" si="0"/>
        <v>48500</v>
      </c>
      <c r="V11" s="90">
        <f t="shared" si="0"/>
        <v>48500</v>
      </c>
      <c r="W11" s="90">
        <f t="shared" si="0"/>
        <v>0</v>
      </c>
      <c r="X11" s="90">
        <f t="shared" si="0"/>
        <v>0</v>
      </c>
      <c r="Y11" s="66">
        <f>SUM(Y12:Y15)</f>
        <v>48500</v>
      </c>
      <c r="Z11" s="90">
        <f t="shared" si="0"/>
        <v>25969.209999999992</v>
      </c>
      <c r="AA11" s="91">
        <f t="shared" si="0"/>
        <v>25969.209999999992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7907</v>
      </c>
      <c r="D12" s="93">
        <v>3827</v>
      </c>
      <c r="E12" s="93">
        <v>1023</v>
      </c>
      <c r="F12" s="62">
        <f>SUM(C12:E12)</f>
        <v>12757</v>
      </c>
      <c r="G12" s="93">
        <v>11953</v>
      </c>
      <c r="H12" s="46"/>
      <c r="I12" s="93">
        <v>203286.00554373296</v>
      </c>
      <c r="J12" s="93">
        <v>0</v>
      </c>
      <c r="K12" s="93">
        <v>41395.4145161291</v>
      </c>
      <c r="L12" s="93">
        <v>144151.2493116183</v>
      </c>
      <c r="M12" s="93">
        <v>5596.019871963901</v>
      </c>
      <c r="N12" s="76">
        <f>SUM(K12:M12)</f>
        <v>191142.68369971128</v>
      </c>
      <c r="O12" s="93">
        <v>0</v>
      </c>
      <c r="P12" s="93">
        <v>138229.89764086646</v>
      </c>
      <c r="Q12" s="93">
        <v>138229.89764086646</v>
      </c>
      <c r="R12" s="93">
        <v>48500</v>
      </c>
      <c r="S12" s="93">
        <v>0</v>
      </c>
      <c r="T12" s="93">
        <v>0</v>
      </c>
      <c r="U12" s="62">
        <f>SUM(R12:T12)</f>
        <v>48500</v>
      </c>
      <c r="V12" s="93">
        <v>48500</v>
      </c>
      <c r="W12" s="93">
        <v>0</v>
      </c>
      <c r="X12" s="93">
        <v>0</v>
      </c>
      <c r="Y12" s="62">
        <f>SUM(V12:X12)</f>
        <v>48500</v>
      </c>
      <c r="Z12" s="93">
        <v>25969.209999999992</v>
      </c>
      <c r="AA12" s="94">
        <v>25969.209999999992</v>
      </c>
      <c r="AC12" s="92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0</v>
      </c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75" customHeight="1" thickBot="1">
      <c r="A16" s="13" t="s">
        <v>30</v>
      </c>
      <c r="B16" s="3" t="s">
        <v>11</v>
      </c>
      <c r="C16" s="26">
        <v>2638</v>
      </c>
      <c r="D16" s="102">
        <v>8323</v>
      </c>
      <c r="E16" s="102">
        <v>528</v>
      </c>
      <c r="F16" s="65">
        <f>SUM(C16:E16)</f>
        <v>11489</v>
      </c>
      <c r="G16" s="102">
        <v>10185</v>
      </c>
      <c r="H16" s="47"/>
      <c r="I16" s="102">
        <v>225066.30063324494</v>
      </c>
      <c r="J16" s="102">
        <v>0</v>
      </c>
      <c r="K16" s="102">
        <v>4009.68641848723</v>
      </c>
      <c r="L16" s="102">
        <v>219398</v>
      </c>
      <c r="M16" s="102">
        <v>1508.43100846738</v>
      </c>
      <c r="N16" s="79">
        <f>SUM(K16:M16)</f>
        <v>224916.11742695462</v>
      </c>
      <c r="O16" s="102">
        <v>0</v>
      </c>
      <c r="P16" s="102">
        <v>229190.90273529955</v>
      </c>
      <c r="Q16" s="102">
        <v>229190.90273529955</v>
      </c>
      <c r="R16" s="102">
        <v>0</v>
      </c>
      <c r="S16" s="102">
        <v>2237.38</v>
      </c>
      <c r="T16" s="102">
        <v>0</v>
      </c>
      <c r="U16" s="65">
        <f>SUM(R16:T16)</f>
        <v>2237.38</v>
      </c>
      <c r="V16" s="102">
        <v>0</v>
      </c>
      <c r="W16" s="102">
        <v>2237.38</v>
      </c>
      <c r="X16" s="102">
        <v>0</v>
      </c>
      <c r="Y16" s="65">
        <f>SUM(V16:X16)</f>
        <v>2237.38</v>
      </c>
      <c r="Z16" s="102">
        <v>-25524.064662000008</v>
      </c>
      <c r="AA16" s="103">
        <v>-25524.064662000008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75" customHeight="1" thickBot="1">
      <c r="A17" s="13" t="s">
        <v>31</v>
      </c>
      <c r="B17" s="3" t="s">
        <v>32</v>
      </c>
      <c r="C17" s="24">
        <f>SUM(C18:C19)</f>
        <v>4277</v>
      </c>
      <c r="D17" s="90">
        <f>SUM(D18:D19)</f>
        <v>341</v>
      </c>
      <c r="E17" s="90">
        <f>SUM(E18:E19)</f>
        <v>3109</v>
      </c>
      <c r="F17" s="66">
        <f>SUM(F18:F19)</f>
        <v>7727</v>
      </c>
      <c r="G17" s="90">
        <f>SUM(G18:G19)</f>
        <v>11031</v>
      </c>
      <c r="H17" s="50"/>
      <c r="I17" s="90">
        <f aca="true" t="shared" si="1" ref="I17:AA17">SUM(I18:I19)</f>
        <v>134869.16280331498</v>
      </c>
      <c r="J17" s="90">
        <f t="shared" si="1"/>
        <v>0</v>
      </c>
      <c r="K17" s="90">
        <f t="shared" si="1"/>
        <v>72836.55572315012</v>
      </c>
      <c r="L17" s="90">
        <f t="shared" si="1"/>
        <v>24064.61248380204</v>
      </c>
      <c r="M17" s="90">
        <f t="shared" si="1"/>
        <v>37170.28892620855</v>
      </c>
      <c r="N17" s="75">
        <f t="shared" si="1"/>
        <v>134071.45713316073</v>
      </c>
      <c r="O17" s="90">
        <f t="shared" si="1"/>
        <v>0</v>
      </c>
      <c r="P17" s="90">
        <f t="shared" si="1"/>
        <v>72840.69482049144</v>
      </c>
      <c r="Q17" s="90">
        <f t="shared" si="1"/>
        <v>72840.69482049144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4087</v>
      </c>
      <c r="D18" s="105">
        <v>1</v>
      </c>
      <c r="E18" s="105">
        <v>1812</v>
      </c>
      <c r="F18" s="67">
        <f>SUM(C18:E18)</f>
        <v>5900</v>
      </c>
      <c r="G18" s="105">
        <v>7646</v>
      </c>
      <c r="H18" s="49"/>
      <c r="I18" s="105">
        <v>43791.23938822425</v>
      </c>
      <c r="J18" s="105">
        <v>0</v>
      </c>
      <c r="K18" s="105">
        <v>34537.81246309428</v>
      </c>
      <c r="L18" s="105">
        <v>9</v>
      </c>
      <c r="M18" s="105">
        <v>8446.721254975695</v>
      </c>
      <c r="N18" s="80">
        <f>SUM(K18:M18)</f>
        <v>42993.53371806997</v>
      </c>
      <c r="O18" s="105">
        <v>0</v>
      </c>
      <c r="P18" s="105">
        <v>16440.848896153726</v>
      </c>
      <c r="Q18" s="105">
        <v>16440.848896153726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75" customHeight="1" thickBot="1">
      <c r="A19" s="20"/>
      <c r="B19" s="41" t="s">
        <v>34</v>
      </c>
      <c r="C19" s="28">
        <v>190</v>
      </c>
      <c r="D19" s="108">
        <v>340</v>
      </c>
      <c r="E19" s="108">
        <v>1297</v>
      </c>
      <c r="F19" s="68">
        <f>SUM(C19:E19)</f>
        <v>1827</v>
      </c>
      <c r="G19" s="108">
        <v>3385</v>
      </c>
      <c r="H19" s="48"/>
      <c r="I19" s="108">
        <v>91077.92341509074</v>
      </c>
      <c r="J19" s="108">
        <v>0</v>
      </c>
      <c r="K19" s="108">
        <v>38298.743260055846</v>
      </c>
      <c r="L19" s="108">
        <v>24055.61248380204</v>
      </c>
      <c r="M19" s="108">
        <v>28723.567671232857</v>
      </c>
      <c r="N19" s="81">
        <f>SUM(K19:M19)</f>
        <v>91077.92341509074</v>
      </c>
      <c r="O19" s="108">
        <v>0</v>
      </c>
      <c r="P19" s="108">
        <v>56399.845924337715</v>
      </c>
      <c r="Q19" s="108">
        <v>56399.845924337715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75" customHeight="1" thickBot="1">
      <c r="A20" s="13" t="s">
        <v>35</v>
      </c>
      <c r="B20" s="3" t="s">
        <v>2</v>
      </c>
      <c r="C20" s="29">
        <v>9345</v>
      </c>
      <c r="D20" s="111">
        <v>14</v>
      </c>
      <c r="E20" s="111">
        <v>1778</v>
      </c>
      <c r="F20" s="69">
        <f>SUM(C20:E20)</f>
        <v>11137</v>
      </c>
      <c r="G20" s="111">
        <v>14638</v>
      </c>
      <c r="H20" s="47"/>
      <c r="I20" s="111">
        <v>2993233.181039745</v>
      </c>
      <c r="J20" s="111">
        <v>699489.1055014606</v>
      </c>
      <c r="K20" s="111">
        <v>2129490.6486913897</v>
      </c>
      <c r="L20" s="111">
        <v>14616.5</v>
      </c>
      <c r="M20" s="111">
        <v>812868.48568717</v>
      </c>
      <c r="N20" s="82">
        <f>SUM(K20:M20)</f>
        <v>2956975.63437856</v>
      </c>
      <c r="O20" s="111">
        <v>686998.2644871725</v>
      </c>
      <c r="P20" s="111">
        <v>1424971.9759131765</v>
      </c>
      <c r="Q20" s="111">
        <v>712481.3146253361</v>
      </c>
      <c r="R20" s="111">
        <v>1352937.4490961896</v>
      </c>
      <c r="S20" s="111">
        <v>3460.4576</v>
      </c>
      <c r="T20" s="111">
        <v>99928.84999999999</v>
      </c>
      <c r="U20" s="69">
        <f>SUM(R20:T20)</f>
        <v>1456326.7566961898</v>
      </c>
      <c r="V20" s="111">
        <v>714025.3195480942</v>
      </c>
      <c r="W20" s="111">
        <v>1730.2288</v>
      </c>
      <c r="X20" s="111">
        <v>49964.424999999996</v>
      </c>
      <c r="Y20" s="69">
        <f>SUM(V20:X20)</f>
        <v>765719.9733480943</v>
      </c>
      <c r="Z20" s="111">
        <v>1324393.5924961814</v>
      </c>
      <c r="AA20" s="112">
        <v>659315.6738461978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311</v>
      </c>
      <c r="D21" s="90">
        <f t="shared" si="3"/>
        <v>651</v>
      </c>
      <c r="E21" s="90">
        <f t="shared" si="3"/>
        <v>1307</v>
      </c>
      <c r="F21" s="66">
        <f t="shared" si="3"/>
        <v>2269</v>
      </c>
      <c r="G21" s="90">
        <f t="shared" si="3"/>
        <v>4944</v>
      </c>
      <c r="H21" s="90">
        <f t="shared" si="3"/>
        <v>2269</v>
      </c>
      <c r="I21" s="90">
        <f t="shared" si="3"/>
        <v>1960594.4874633073</v>
      </c>
      <c r="J21" s="90">
        <f t="shared" si="3"/>
        <v>428834.9223708914</v>
      </c>
      <c r="K21" s="90">
        <f t="shared" si="3"/>
        <v>303326.653370479</v>
      </c>
      <c r="L21" s="90">
        <f t="shared" si="3"/>
        <v>736173.0135841218</v>
      </c>
      <c r="M21" s="90">
        <f t="shared" si="3"/>
        <v>817249.777945206</v>
      </c>
      <c r="N21" s="75">
        <f t="shared" si="3"/>
        <v>1856749.4448998068</v>
      </c>
      <c r="O21" s="90">
        <f t="shared" si="3"/>
        <v>428834.9223708914</v>
      </c>
      <c r="P21" s="90">
        <f t="shared" si="3"/>
        <v>1269866.2747404124</v>
      </c>
      <c r="Q21" s="90">
        <f t="shared" si="3"/>
        <v>598168.5103712764</v>
      </c>
      <c r="R21" s="90">
        <f t="shared" si="3"/>
        <v>309845.43639455264</v>
      </c>
      <c r="S21" s="90">
        <f t="shared" si="3"/>
        <v>543001.5025662826</v>
      </c>
      <c r="T21" s="90">
        <f t="shared" si="3"/>
        <v>136428.5810391647</v>
      </c>
      <c r="U21" s="66">
        <f t="shared" si="3"/>
        <v>989275.52</v>
      </c>
      <c r="V21" s="90">
        <f t="shared" si="3"/>
        <v>158541.08639455264</v>
      </c>
      <c r="W21" s="90">
        <f t="shared" si="3"/>
        <v>285689.12829502765</v>
      </c>
      <c r="X21" s="90">
        <f t="shared" si="3"/>
        <v>71657.47103916468</v>
      </c>
      <c r="Y21" s="66">
        <f t="shared" si="3"/>
        <v>515887.68572874495</v>
      </c>
      <c r="Z21" s="90">
        <f t="shared" si="3"/>
        <v>1111351.5691799996</v>
      </c>
      <c r="AA21" s="91">
        <f t="shared" si="3"/>
        <v>520570.01879720605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311</v>
      </c>
      <c r="D22" s="93">
        <v>651</v>
      </c>
      <c r="E22" s="93">
        <v>1307</v>
      </c>
      <c r="F22" s="62">
        <f>SUM(C22:E22)</f>
        <v>2269</v>
      </c>
      <c r="G22" s="93">
        <v>4944</v>
      </c>
      <c r="H22" s="93">
        <v>2269</v>
      </c>
      <c r="I22" s="93">
        <v>1960594.4874633073</v>
      </c>
      <c r="J22" s="93">
        <v>428834.9223708914</v>
      </c>
      <c r="K22" s="93">
        <v>303326.653370479</v>
      </c>
      <c r="L22" s="93">
        <v>736173.0135841218</v>
      </c>
      <c r="M22" s="93">
        <v>817249.777945206</v>
      </c>
      <c r="N22" s="76">
        <f>SUM(K22:M22)</f>
        <v>1856749.4448998068</v>
      </c>
      <c r="O22" s="93">
        <v>428834.9223708914</v>
      </c>
      <c r="P22" s="93">
        <v>1269866.2747404124</v>
      </c>
      <c r="Q22" s="93">
        <v>598168.5103712764</v>
      </c>
      <c r="R22" s="93">
        <v>309845.43639455264</v>
      </c>
      <c r="S22" s="93">
        <v>543001.5025662826</v>
      </c>
      <c r="T22" s="93">
        <v>136428.5810391647</v>
      </c>
      <c r="U22" s="62">
        <f>SUM(R22:T22)</f>
        <v>989275.52</v>
      </c>
      <c r="V22" s="93">
        <v>158541.08639455264</v>
      </c>
      <c r="W22" s="93">
        <v>285689.12829502765</v>
      </c>
      <c r="X22" s="93">
        <v>71657.47103916468</v>
      </c>
      <c r="Y22" s="62">
        <f>SUM(V22:X22)</f>
        <v>515887.68572874495</v>
      </c>
      <c r="Z22" s="93">
        <v>1111351.5691799996</v>
      </c>
      <c r="AA22" s="94">
        <v>520570.01879720605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2423</v>
      </c>
      <c r="D24" s="114">
        <f t="shared" si="5"/>
        <v>111923</v>
      </c>
      <c r="E24" s="114">
        <f t="shared" si="5"/>
        <v>1320</v>
      </c>
      <c r="F24" s="70">
        <f t="shared" si="5"/>
        <v>115666</v>
      </c>
      <c r="G24" s="114">
        <f t="shared" si="5"/>
        <v>45375</v>
      </c>
      <c r="H24" s="114">
        <f t="shared" si="5"/>
        <v>115664</v>
      </c>
      <c r="I24" s="114">
        <f t="shared" si="5"/>
        <v>607194.9416815839</v>
      </c>
      <c r="J24" s="114">
        <f t="shared" si="5"/>
        <v>3832.9038</v>
      </c>
      <c r="K24" s="114">
        <f t="shared" si="5"/>
        <v>71438.93032669931</v>
      </c>
      <c r="L24" s="114">
        <f t="shared" si="5"/>
        <v>404981.447069859</v>
      </c>
      <c r="M24" s="114">
        <f t="shared" si="5"/>
        <v>121763.54821917851</v>
      </c>
      <c r="N24" s="15">
        <f t="shared" si="5"/>
        <v>598183.9256157367</v>
      </c>
      <c r="O24" s="114">
        <f t="shared" si="5"/>
        <v>3832.9038</v>
      </c>
      <c r="P24" s="114">
        <f t="shared" si="5"/>
        <v>516050.98369829694</v>
      </c>
      <c r="Q24" s="114">
        <f t="shared" si="5"/>
        <v>506535.74358255405</v>
      </c>
      <c r="R24" s="114">
        <f t="shared" si="5"/>
        <v>19109.826666666668</v>
      </c>
      <c r="S24" s="114">
        <f t="shared" si="5"/>
        <v>127938.06277777781</v>
      </c>
      <c r="T24" s="114">
        <f t="shared" si="5"/>
        <v>6745.26</v>
      </c>
      <c r="U24" s="70">
        <f t="shared" si="5"/>
        <v>153793.14944444448</v>
      </c>
      <c r="V24" s="114">
        <f t="shared" si="5"/>
        <v>19109.826666666668</v>
      </c>
      <c r="W24" s="114">
        <f t="shared" si="5"/>
        <v>127938.06277777781</v>
      </c>
      <c r="X24" s="114">
        <f t="shared" si="5"/>
        <v>6745.26</v>
      </c>
      <c r="Y24" s="70">
        <f t="shared" si="5"/>
        <v>153793.14944444448</v>
      </c>
      <c r="Z24" s="114">
        <f t="shared" si="5"/>
        <v>168920.8636666666</v>
      </c>
      <c r="AA24" s="115">
        <f t="shared" si="5"/>
        <v>158117.35753474815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2126</v>
      </c>
      <c r="D25" s="93">
        <v>111283</v>
      </c>
      <c r="E25" s="93">
        <v>0</v>
      </c>
      <c r="F25" s="62">
        <f>SUM(C25:E25)</f>
        <v>113409</v>
      </c>
      <c r="G25" s="93">
        <v>40333</v>
      </c>
      <c r="H25" s="93">
        <v>113409</v>
      </c>
      <c r="I25" s="93">
        <v>327345.7222222225</v>
      </c>
      <c r="J25" s="93">
        <v>0</v>
      </c>
      <c r="K25" s="93">
        <v>20457.33333333335</v>
      </c>
      <c r="L25" s="93">
        <v>306888.3888888891</v>
      </c>
      <c r="M25" s="93">
        <v>0</v>
      </c>
      <c r="N25" s="76">
        <f>SUM(K25:M25)</f>
        <v>327345.7222222225</v>
      </c>
      <c r="O25" s="93">
        <v>0</v>
      </c>
      <c r="P25" s="93">
        <v>312783.8450065847</v>
      </c>
      <c r="Q25" s="93">
        <v>312783.8450065847</v>
      </c>
      <c r="R25" s="93">
        <v>2122.1666666666683</v>
      </c>
      <c r="S25" s="93">
        <v>37312.312777777806</v>
      </c>
      <c r="T25" s="93">
        <v>0</v>
      </c>
      <c r="U25" s="62">
        <f>SUM(R25:T25)</f>
        <v>39434.47944444448</v>
      </c>
      <c r="V25" s="93">
        <v>2122.1666666666683</v>
      </c>
      <c r="W25" s="93">
        <v>37312.312777777806</v>
      </c>
      <c r="X25" s="93">
        <v>0</v>
      </c>
      <c r="Y25" s="62">
        <f>SUM(V25:X25)</f>
        <v>39434.47944444448</v>
      </c>
      <c r="Z25" s="93">
        <v>40647.14166666656</v>
      </c>
      <c r="AA25" s="94">
        <v>40647.14166666656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75" customHeight="1">
      <c r="A26" s="18"/>
      <c r="B26" s="7" t="s">
        <v>3</v>
      </c>
      <c r="C26" s="32">
        <v>295</v>
      </c>
      <c r="D26" s="129">
        <v>640</v>
      </c>
      <c r="E26" s="129">
        <v>1320</v>
      </c>
      <c r="F26" s="60">
        <f>SUM(C26:E26)</f>
        <v>2255</v>
      </c>
      <c r="G26" s="129">
        <v>5033</v>
      </c>
      <c r="H26" s="129">
        <v>2255</v>
      </c>
      <c r="I26" s="129">
        <v>272105.97945936135</v>
      </c>
      <c r="J26" s="129">
        <v>0</v>
      </c>
      <c r="K26" s="129">
        <v>43238.35699336595</v>
      </c>
      <c r="L26" s="129">
        <v>98093.05818096988</v>
      </c>
      <c r="M26" s="129">
        <v>121763.54821917851</v>
      </c>
      <c r="N26" s="57">
        <f>SUM(K26:M26)</f>
        <v>263094.96339351434</v>
      </c>
      <c r="O26" s="129">
        <v>0</v>
      </c>
      <c r="P26" s="129">
        <v>186330.2098487196</v>
      </c>
      <c r="Q26" s="129">
        <v>186330.2098487196</v>
      </c>
      <c r="R26" s="129">
        <v>16987.66</v>
      </c>
      <c r="S26" s="129">
        <v>90625.75</v>
      </c>
      <c r="T26" s="129">
        <v>6745.26</v>
      </c>
      <c r="U26" s="60">
        <f>SUM(R26:T26)</f>
        <v>114358.67</v>
      </c>
      <c r="V26" s="129">
        <v>16987.66</v>
      </c>
      <c r="W26" s="129">
        <v>90625.75</v>
      </c>
      <c r="X26" s="129">
        <v>6745.26</v>
      </c>
      <c r="Y26" s="60">
        <f>SUM(V26:X26)</f>
        <v>114358.67</v>
      </c>
      <c r="Z26" s="129">
        <v>115042.89200000002</v>
      </c>
      <c r="AA26" s="130">
        <v>115042.89200000002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2</v>
      </c>
      <c r="D27" s="119">
        <v>0</v>
      </c>
      <c r="E27" s="119">
        <v>0</v>
      </c>
      <c r="F27" s="71">
        <f>SUM(C27:E27)</f>
        <v>2</v>
      </c>
      <c r="G27" s="119">
        <v>9</v>
      </c>
      <c r="H27" s="48"/>
      <c r="I27" s="119">
        <v>7743.24</v>
      </c>
      <c r="J27" s="119">
        <v>3832.9038</v>
      </c>
      <c r="K27" s="119">
        <v>7743.24</v>
      </c>
      <c r="L27" s="119">
        <v>0</v>
      </c>
      <c r="M27" s="119">
        <v>0</v>
      </c>
      <c r="N27" s="83">
        <f>SUM(K27:M27)</f>
        <v>7743.24</v>
      </c>
      <c r="O27" s="119">
        <v>3832.9038</v>
      </c>
      <c r="P27" s="119">
        <v>16936.928842992627</v>
      </c>
      <c r="Q27" s="119">
        <v>7421.688727249741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13230.830000000016</v>
      </c>
      <c r="AA27" s="120">
        <v>2427.3238680815703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1055.61159100011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1055.61159100011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.75" thickBot="1">
      <c r="A37" s="13" t="s">
        <v>54</v>
      </c>
      <c r="B37" s="3" t="s">
        <v>5</v>
      </c>
      <c r="C37" s="36">
        <v>599</v>
      </c>
      <c r="D37" s="117">
        <v>2</v>
      </c>
      <c r="E37" s="117">
        <v>3</v>
      </c>
      <c r="F37" s="73">
        <f>SUM(C37:E37)</f>
        <v>604</v>
      </c>
      <c r="G37" s="117">
        <v>1165</v>
      </c>
      <c r="H37" s="50"/>
      <c r="I37" s="117">
        <v>133745.612362448</v>
      </c>
      <c r="J37" s="117">
        <v>84658.8011153681</v>
      </c>
      <c r="K37" s="117">
        <v>130707.68236244812</v>
      </c>
      <c r="L37" s="117">
        <v>458.65</v>
      </c>
      <c r="M37" s="117">
        <v>2579.28</v>
      </c>
      <c r="N37" s="85">
        <f>SUM(K37:M37)</f>
        <v>133745.61236244813</v>
      </c>
      <c r="O37" s="117">
        <v>84658.80111536806</v>
      </c>
      <c r="P37" s="117">
        <v>171147.51630839545</v>
      </c>
      <c r="Q37" s="117">
        <v>68185.72649056552</v>
      </c>
      <c r="R37" s="117">
        <v>10102.329999999998</v>
      </c>
      <c r="S37" s="117">
        <v>0</v>
      </c>
      <c r="T37" s="117">
        <v>0</v>
      </c>
      <c r="U37" s="73">
        <f>SUM(R37:T37)</f>
        <v>10102.329999999998</v>
      </c>
      <c r="V37" s="117">
        <v>9632.019999999999</v>
      </c>
      <c r="W37" s="117">
        <v>0</v>
      </c>
      <c r="X37" s="117">
        <v>0</v>
      </c>
      <c r="Y37" s="73">
        <f>SUM(V37:X37)</f>
        <v>9632.019999999999</v>
      </c>
      <c r="Z37" s="117">
        <v>59479.83418240001</v>
      </c>
      <c r="AA37" s="118">
        <v>38224.3200912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6.25" thickBot="1">
      <c r="A38" s="13" t="s">
        <v>55</v>
      </c>
      <c r="B38" s="3" t="s">
        <v>56</v>
      </c>
      <c r="C38" s="29">
        <v>115</v>
      </c>
      <c r="D38" s="111">
        <v>424</v>
      </c>
      <c r="E38" s="111">
        <v>2</v>
      </c>
      <c r="F38" s="69">
        <f>SUM(C38:E38)</f>
        <v>541</v>
      </c>
      <c r="G38" s="111">
        <v>2895</v>
      </c>
      <c r="H38" s="51"/>
      <c r="I38" s="111">
        <v>425428.2279238104</v>
      </c>
      <c r="J38" s="111">
        <v>153138.74804140197</v>
      </c>
      <c r="K38" s="111">
        <v>122720.39561254512</v>
      </c>
      <c r="L38" s="111">
        <v>272412.82927581214</v>
      </c>
      <c r="M38" s="111">
        <v>16703.86</v>
      </c>
      <c r="N38" s="82">
        <f>SUM(K38:M38)</f>
        <v>411837.08488835726</v>
      </c>
      <c r="O38" s="111">
        <v>145908.3056072053</v>
      </c>
      <c r="P38" s="111">
        <v>259856.46340972526</v>
      </c>
      <c r="Q38" s="111">
        <v>110625.61141571493</v>
      </c>
      <c r="R38" s="111">
        <v>19760.4</v>
      </c>
      <c r="S38" s="111">
        <v>351812.52</v>
      </c>
      <c r="T38" s="111">
        <v>0</v>
      </c>
      <c r="U38" s="69">
        <f>SUM(R38:T38)</f>
        <v>371572.92000000004</v>
      </c>
      <c r="V38" s="111">
        <v>2143.8514452166564</v>
      </c>
      <c r="W38" s="111">
        <v>108168.75600000014</v>
      </c>
      <c r="X38" s="111">
        <v>0</v>
      </c>
      <c r="Y38" s="69">
        <f>SUM(V38:X38)</f>
        <v>110312.6074452168</v>
      </c>
      <c r="Z38" s="111">
        <v>4727.270000000019</v>
      </c>
      <c r="AA38" s="112">
        <v>846.0427545984276</v>
      </c>
      <c r="AC38" s="110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2">
        <v>0</v>
      </c>
    </row>
    <row r="39" spans="1:38" ht="15.75" thickBot="1">
      <c r="A39" s="13" t="s">
        <v>57</v>
      </c>
      <c r="B39" s="3" t="s">
        <v>6</v>
      </c>
      <c r="C39" s="29">
        <v>0</v>
      </c>
      <c r="D39" s="111">
        <v>7796</v>
      </c>
      <c r="E39" s="111">
        <v>0</v>
      </c>
      <c r="F39" s="69">
        <f>SUM(C39:E39)</f>
        <v>7796</v>
      </c>
      <c r="G39" s="111">
        <v>42947</v>
      </c>
      <c r="H39" s="51"/>
      <c r="I39" s="111">
        <v>140117.55975224436</v>
      </c>
      <c r="J39" s="111">
        <v>0</v>
      </c>
      <c r="K39" s="111">
        <v>0</v>
      </c>
      <c r="L39" s="111">
        <v>133701.52272240666</v>
      </c>
      <c r="M39" s="111">
        <v>0</v>
      </c>
      <c r="N39" s="82">
        <f>SUM(K39:M39)</f>
        <v>133701.52272240666</v>
      </c>
      <c r="O39" s="111">
        <v>0</v>
      </c>
      <c r="P39" s="111">
        <v>372645.8440346847</v>
      </c>
      <c r="Q39" s="111">
        <v>136839.32904090232</v>
      </c>
      <c r="R39" s="111">
        <v>0</v>
      </c>
      <c r="S39" s="111">
        <v>3937.35</v>
      </c>
      <c r="T39" s="111">
        <v>0</v>
      </c>
      <c r="U39" s="69">
        <f>SUM(R39:T39)</f>
        <v>3937.35</v>
      </c>
      <c r="V39" s="111">
        <v>0</v>
      </c>
      <c r="W39" s="111">
        <v>3937.35</v>
      </c>
      <c r="X39" s="111">
        <v>0</v>
      </c>
      <c r="Y39" s="69">
        <f>SUM(V39:X39)</f>
        <v>3937.35</v>
      </c>
      <c r="Z39" s="111">
        <v>2364.710000000004</v>
      </c>
      <c r="AA39" s="112">
        <v>2364.710000000004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.75" thickBot="1">
      <c r="A40" s="13" t="s">
        <v>58</v>
      </c>
      <c r="B40" s="3" t="s">
        <v>7</v>
      </c>
      <c r="C40" s="24">
        <f>SUM(C41:C43)</f>
        <v>229</v>
      </c>
      <c r="D40" s="90">
        <f>SUM(D41:D43)</f>
        <v>10</v>
      </c>
      <c r="E40" s="90">
        <f>SUM(E41:E43)</f>
        <v>0</v>
      </c>
      <c r="F40" s="66">
        <f>SUM(F41:F43)</f>
        <v>239</v>
      </c>
      <c r="G40" s="90">
        <f>SUM(G41:G43)</f>
        <v>162</v>
      </c>
      <c r="H40" s="51"/>
      <c r="I40" s="90">
        <f aca="true" t="shared" si="11" ref="I40:AA40">SUM(I41:I43)</f>
        <v>96204.8764</v>
      </c>
      <c r="J40" s="90">
        <f t="shared" si="11"/>
        <v>76194.26210879942</v>
      </c>
      <c r="K40" s="90">
        <f t="shared" si="11"/>
        <v>95104.8764</v>
      </c>
      <c r="L40" s="90">
        <f t="shared" si="11"/>
        <v>1100</v>
      </c>
      <c r="M40" s="90">
        <f t="shared" si="11"/>
        <v>0</v>
      </c>
      <c r="N40" s="75">
        <f t="shared" si="11"/>
        <v>96204.8764</v>
      </c>
      <c r="O40" s="90">
        <f t="shared" si="11"/>
        <v>76194.26210879942</v>
      </c>
      <c r="P40" s="90">
        <f t="shared" si="11"/>
        <v>79308.7812592009</v>
      </c>
      <c r="Q40" s="90">
        <f t="shared" si="11"/>
        <v>18209.248874815516</v>
      </c>
      <c r="R40" s="90">
        <f t="shared" si="11"/>
        <v>6043</v>
      </c>
      <c r="S40" s="90">
        <f t="shared" si="11"/>
        <v>0</v>
      </c>
      <c r="T40" s="90">
        <f t="shared" si="11"/>
        <v>0</v>
      </c>
      <c r="U40" s="66">
        <f t="shared" si="11"/>
        <v>6043</v>
      </c>
      <c r="V40" s="90">
        <f t="shared" si="11"/>
        <v>1208.6000000000004</v>
      </c>
      <c r="W40" s="90">
        <f t="shared" si="11"/>
        <v>0</v>
      </c>
      <c r="X40" s="90">
        <f t="shared" si="11"/>
        <v>0</v>
      </c>
      <c r="Y40" s="66">
        <f t="shared" si="11"/>
        <v>1208.6000000000004</v>
      </c>
      <c r="Z40" s="90">
        <f t="shared" si="11"/>
        <v>1462</v>
      </c>
      <c r="AA40" s="91">
        <f t="shared" si="11"/>
        <v>292.4000000000001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</v>
      </c>
      <c r="D41" s="122">
        <v>0</v>
      </c>
      <c r="E41" s="122">
        <v>0</v>
      </c>
      <c r="F41" s="74">
        <f>SUM(C41:E41)</f>
        <v>1</v>
      </c>
      <c r="G41" s="122">
        <v>1</v>
      </c>
      <c r="H41" s="49"/>
      <c r="I41" s="122">
        <v>100</v>
      </c>
      <c r="J41" s="122">
        <v>79.2</v>
      </c>
      <c r="K41" s="122">
        <v>100</v>
      </c>
      <c r="L41" s="122">
        <v>0</v>
      </c>
      <c r="M41" s="122">
        <v>0</v>
      </c>
      <c r="N41" s="86">
        <f>SUM(K41:M41)</f>
        <v>100</v>
      </c>
      <c r="O41" s="122">
        <v>79.2</v>
      </c>
      <c r="P41" s="122">
        <v>185.803449579901</v>
      </c>
      <c r="Q41" s="122">
        <v>38.64711751261942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30">
      <c r="A42" s="18"/>
      <c r="B42" s="7" t="s">
        <v>60</v>
      </c>
      <c r="C42" s="32">
        <v>223</v>
      </c>
      <c r="D42" s="129">
        <v>10</v>
      </c>
      <c r="E42" s="129">
        <v>0</v>
      </c>
      <c r="F42" s="60">
        <f>SUM(C42:E42)</f>
        <v>233</v>
      </c>
      <c r="G42" s="129">
        <v>156</v>
      </c>
      <c r="H42" s="127"/>
      <c r="I42" s="129">
        <v>86657.458</v>
      </c>
      <c r="J42" s="129">
        <v>68632.70673599943</v>
      </c>
      <c r="K42" s="129">
        <v>85557.458</v>
      </c>
      <c r="L42" s="129">
        <v>1100</v>
      </c>
      <c r="M42" s="129">
        <v>0</v>
      </c>
      <c r="N42" s="57">
        <f>SUM(K42:M42)</f>
        <v>86657.458</v>
      </c>
      <c r="O42" s="129">
        <v>68632.70673599943</v>
      </c>
      <c r="P42" s="129">
        <v>74468.01857917022</v>
      </c>
      <c r="Q42" s="129">
        <v>17202.370237369134</v>
      </c>
      <c r="R42" s="129">
        <v>6043</v>
      </c>
      <c r="S42" s="129">
        <v>0</v>
      </c>
      <c r="T42" s="129">
        <v>0</v>
      </c>
      <c r="U42" s="60">
        <f>SUM(R42:T42)</f>
        <v>6043</v>
      </c>
      <c r="V42" s="129">
        <v>1208.6000000000004</v>
      </c>
      <c r="W42" s="129">
        <v>0</v>
      </c>
      <c r="X42" s="129">
        <v>0</v>
      </c>
      <c r="Y42" s="60">
        <f>SUM(V42:X42)</f>
        <v>1208.6000000000004</v>
      </c>
      <c r="Z42" s="129">
        <v>1462</v>
      </c>
      <c r="AA42" s="130">
        <v>292.4000000000001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.75" thickBot="1">
      <c r="A43" s="19"/>
      <c r="B43" s="44" t="s">
        <v>61</v>
      </c>
      <c r="C43" s="33">
        <v>5</v>
      </c>
      <c r="D43" s="119">
        <v>0</v>
      </c>
      <c r="E43" s="119">
        <v>0</v>
      </c>
      <c r="F43" s="71">
        <f>SUM(C43:E43)</f>
        <v>5</v>
      </c>
      <c r="G43" s="119">
        <v>5</v>
      </c>
      <c r="H43" s="48"/>
      <c r="I43" s="119">
        <v>9447.4184</v>
      </c>
      <c r="J43" s="119">
        <v>7482.355372800001</v>
      </c>
      <c r="K43" s="119">
        <v>9447.4184</v>
      </c>
      <c r="L43" s="119">
        <v>0</v>
      </c>
      <c r="M43" s="119">
        <v>0</v>
      </c>
      <c r="N43" s="83">
        <f>SUM(K43:M43)</f>
        <v>9447.4184</v>
      </c>
      <c r="O43" s="119">
        <v>7482.355372800001</v>
      </c>
      <c r="P43" s="119">
        <v>4654.959230450768</v>
      </c>
      <c r="Q43" s="119">
        <v>968.2315199337604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9" thickBot="1">
      <c r="A45" s="13" t="s">
        <v>63</v>
      </c>
      <c r="B45" s="3" t="s">
        <v>64</v>
      </c>
      <c r="C45" s="31">
        <f>SUM(C46:C48)</f>
        <v>28</v>
      </c>
      <c r="D45" s="114">
        <f>SUM(D46:D48)</f>
        <v>25</v>
      </c>
      <c r="E45" s="114">
        <f>SUM(E46:E48)</f>
        <v>0</v>
      </c>
      <c r="F45" s="70">
        <f>SUM(F46:F48)</f>
        <v>53</v>
      </c>
      <c r="G45" s="114">
        <f>SUM(G46:G48)</f>
        <v>164</v>
      </c>
      <c r="H45" s="51"/>
      <c r="I45" s="114">
        <f aca="true" t="shared" si="13" ref="I45:AA45">SUM(I46:I48)</f>
        <v>81733.35</v>
      </c>
      <c r="J45" s="114">
        <f t="shared" si="13"/>
        <v>30640.595553750005</v>
      </c>
      <c r="K45" s="114">
        <f t="shared" si="13"/>
        <v>77953.35</v>
      </c>
      <c r="L45" s="114">
        <f t="shared" si="13"/>
        <v>3737.588089802131</v>
      </c>
      <c r="M45" s="114">
        <f t="shared" si="13"/>
        <v>0</v>
      </c>
      <c r="N45" s="15">
        <f t="shared" si="13"/>
        <v>81690.93808980213</v>
      </c>
      <c r="O45" s="114">
        <f t="shared" si="13"/>
        <v>30640.595553750005</v>
      </c>
      <c r="P45" s="114">
        <f t="shared" si="13"/>
        <v>45195.794780905504</v>
      </c>
      <c r="Q45" s="114">
        <f t="shared" si="13"/>
        <v>29910.182687887347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33945.74100000004</v>
      </c>
      <c r="AA45" s="115">
        <f t="shared" si="13"/>
        <v>34375.07050000003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14</v>
      </c>
      <c r="D46" s="132">
        <v>5</v>
      </c>
      <c r="E46" s="132">
        <v>0</v>
      </c>
      <c r="F46" s="61">
        <f>SUM(C46:E46)</f>
        <v>19</v>
      </c>
      <c r="G46" s="132">
        <v>77</v>
      </c>
      <c r="H46" s="49"/>
      <c r="I46" s="132">
        <v>26200</v>
      </c>
      <c r="J46" s="132">
        <v>5057.2025</v>
      </c>
      <c r="K46" s="132">
        <v>25100</v>
      </c>
      <c r="L46" s="132">
        <v>1100</v>
      </c>
      <c r="M46" s="132">
        <v>0</v>
      </c>
      <c r="N46" s="58">
        <f>SUM(K46:M46)</f>
        <v>26200</v>
      </c>
      <c r="O46" s="132">
        <v>5057.2025</v>
      </c>
      <c r="P46" s="132">
        <v>13737.420113954553</v>
      </c>
      <c r="Q46" s="132">
        <v>10410.324909364484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34390</v>
      </c>
      <c r="AA46" s="133">
        <v>34390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3">
        <v>0</v>
      </c>
    </row>
    <row r="47" spans="1:38" ht="15">
      <c r="A47" s="18"/>
      <c r="B47" s="45" t="s">
        <v>66</v>
      </c>
      <c r="C47" s="126">
        <v>1</v>
      </c>
      <c r="D47" s="96">
        <v>0</v>
      </c>
      <c r="E47" s="96">
        <v>0</v>
      </c>
      <c r="F47" s="63">
        <f>SUM(C47:E47)</f>
        <v>1</v>
      </c>
      <c r="G47" s="96">
        <v>4</v>
      </c>
      <c r="H47" s="127"/>
      <c r="I47" s="96">
        <v>5769.72</v>
      </c>
      <c r="J47" s="96">
        <v>3278.4991470000004</v>
      </c>
      <c r="K47" s="96">
        <v>5769.72</v>
      </c>
      <c r="L47" s="96">
        <v>0</v>
      </c>
      <c r="M47" s="96">
        <v>0</v>
      </c>
      <c r="N47" s="77">
        <f>SUM(K47:M47)</f>
        <v>5769.72</v>
      </c>
      <c r="O47" s="96">
        <v>3278.4991470000004</v>
      </c>
      <c r="P47" s="96">
        <v>3281.520821917808</v>
      </c>
      <c r="Q47" s="96">
        <v>1784.6891386027396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.75" thickBot="1">
      <c r="A48" s="19"/>
      <c r="B48" s="11" t="s">
        <v>67</v>
      </c>
      <c r="C48" s="33">
        <v>13</v>
      </c>
      <c r="D48" s="119">
        <v>20</v>
      </c>
      <c r="E48" s="119">
        <v>0</v>
      </c>
      <c r="F48" s="71">
        <f>SUM(C48:E48)</f>
        <v>33</v>
      </c>
      <c r="G48" s="119">
        <v>83</v>
      </c>
      <c r="H48" s="127"/>
      <c r="I48" s="119">
        <v>49763.63</v>
      </c>
      <c r="J48" s="119">
        <v>22304.893906750003</v>
      </c>
      <c r="K48" s="119">
        <v>47083.63</v>
      </c>
      <c r="L48" s="119">
        <v>2637.588089802131</v>
      </c>
      <c r="M48" s="119">
        <v>0</v>
      </c>
      <c r="N48" s="83">
        <f>SUM(K48:M48)</f>
        <v>49721.218089802125</v>
      </c>
      <c r="O48" s="119">
        <v>22304.893906750003</v>
      </c>
      <c r="P48" s="119">
        <v>28176.85384503314</v>
      </c>
      <c r="Q48" s="119">
        <v>17715.16863992012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-444.2589999999618</v>
      </c>
      <c r="AA48" s="120">
        <v>-14.929499999969266</v>
      </c>
      <c r="AC48" s="124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20">
        <v>0</v>
      </c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5.75" thickBot="1">
      <c r="A50" s="259" t="s">
        <v>69</v>
      </c>
      <c r="B50" s="260"/>
      <c r="C50" s="38">
        <f>C11+C16+C17+C20+C21+C24+C28+C29+C30+C33+C34+C37+C38+C39+C40+C44+C45+C49</f>
        <v>27872</v>
      </c>
      <c r="D50" s="15">
        <f aca="true" t="shared" si="15" ref="D50:AL50">D11+D16+D17+D20+D21+D24+D28+D29+D30+D33+D34+D37+D38+D39+D40+D44+D45+D49</f>
        <v>133336</v>
      </c>
      <c r="E50" s="15">
        <f t="shared" si="15"/>
        <v>9070</v>
      </c>
      <c r="F50" s="15">
        <f t="shared" si="15"/>
        <v>170278</v>
      </c>
      <c r="G50" s="15">
        <f t="shared" si="15"/>
        <v>145459</v>
      </c>
      <c r="H50" s="15">
        <f t="shared" si="15"/>
        <v>117933</v>
      </c>
      <c r="I50" s="15">
        <f t="shared" si="15"/>
        <v>7001473.705603433</v>
      </c>
      <c r="J50" s="15">
        <f t="shared" si="15"/>
        <v>1476789.3384916715</v>
      </c>
      <c r="K50" s="15">
        <f t="shared" si="15"/>
        <v>3048984.193421328</v>
      </c>
      <c r="L50" s="15">
        <f t="shared" si="15"/>
        <v>1954795.4125374218</v>
      </c>
      <c r="M50" s="15">
        <f t="shared" si="15"/>
        <v>1815439.6916581944</v>
      </c>
      <c r="N50" s="15">
        <f t="shared" si="15"/>
        <v>6819219.297616944</v>
      </c>
      <c r="O50" s="15">
        <f t="shared" si="15"/>
        <v>1457068.0550431863</v>
      </c>
      <c r="P50" s="15">
        <f t="shared" si="15"/>
        <v>4579305.129341454</v>
      </c>
      <c r="Q50" s="15">
        <f t="shared" si="15"/>
        <v>2621217.1622857098</v>
      </c>
      <c r="R50" s="15">
        <f t="shared" si="15"/>
        <v>1766298.442157409</v>
      </c>
      <c r="S50" s="15">
        <f t="shared" si="15"/>
        <v>1032387.2729440604</v>
      </c>
      <c r="T50" s="15">
        <f t="shared" si="15"/>
        <v>243102.69103916473</v>
      </c>
      <c r="U50" s="15">
        <f t="shared" si="15"/>
        <v>3041788.4061406343</v>
      </c>
      <c r="V50" s="15">
        <f t="shared" si="15"/>
        <v>953160.7040545301</v>
      </c>
      <c r="W50" s="15">
        <f t="shared" si="15"/>
        <v>529700.9058728056</v>
      </c>
      <c r="X50" s="15">
        <f t="shared" si="15"/>
        <v>128367.15603916468</v>
      </c>
      <c r="Y50" s="15">
        <f t="shared" si="15"/>
        <v>1611228.7659665006</v>
      </c>
      <c r="Z50" s="15">
        <f t="shared" si="15"/>
        <v>2708146.3374542478</v>
      </c>
      <c r="AA50" s="16">
        <f t="shared" si="15"/>
        <v>1414550.73886195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Ana Doliashvili</cp:lastModifiedBy>
  <cp:lastPrinted>2017-10-18T12:38:28Z</cp:lastPrinted>
  <dcterms:created xsi:type="dcterms:W3CDTF">1996-10-14T23:33:28Z</dcterms:created>
  <dcterms:modified xsi:type="dcterms:W3CDTF">2022-05-23T11:54:28Z</dcterms:modified>
  <cp:category/>
  <cp:version/>
  <cp:contentType/>
  <cp:contentStatus/>
</cp:coreProperties>
</file>